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9395" windowHeight="7815" activeTab="1"/>
  </bookViews>
  <sheets>
    <sheet name="組合せ" sheetId="1" r:id="rId1"/>
    <sheet name="本部記録" sheetId="2" r:id="rId2"/>
  </sheets>
  <externalReferences>
    <externalReference r:id="rId3"/>
  </externalReferences>
  <definedNames>
    <definedName name="dan">組合せ!$H$4:$I$17</definedName>
    <definedName name="danteam">組合せ!$H$4:$H$17</definedName>
    <definedName name="jo">組合せ!$H$32:$I$51</definedName>
    <definedName name="joteam">組合せ!$H$32:$H$51</definedName>
    <definedName name="_xlnm.Print_Area" localSheetId="0">組合せ!$J$1:$AC$65</definedName>
    <definedName name="_xlnm.Print_Area" localSheetId="1">本部記録!$A$1:$AO$87</definedName>
    <definedName name="コート" localSheetId="1">本部記録!$B$3:$BI$3</definedName>
    <definedName name="コート">[1]本部記録!$B$3:$BI$3</definedName>
    <definedName name="コート判割">[1]審判割り当て!$B$1:$Q$1</definedName>
    <definedName name="会場" localSheetId="1">[1]組合せ!#REF!</definedName>
    <definedName name="会場">組合せ!#REF!</definedName>
    <definedName name="期日" localSheetId="1">[1]組合せ!#REF!</definedName>
    <definedName name="期日">組合せ!#REF!</definedName>
    <definedName name="試合順" localSheetId="1">本部記録!$A$4:$A$91</definedName>
    <definedName name="試合順">[1]本部記録!$A$4:$A$91</definedName>
    <definedName name="試合順判割">[1]審判割り当て!$A$2:$A$41</definedName>
    <definedName name="試合予定時刻２" localSheetId="1">[1]組合せ!#REF!</definedName>
    <definedName name="試合予定時刻２">組合せ!#REF!</definedName>
    <definedName name="女子" localSheetId="1">[1]組合せ!$G$32:$I$51</definedName>
    <definedName name="女子">組合せ!$G$32:$I$51</definedName>
    <definedName name="女子ゲーム" localSheetId="1">本部記録!$CG$4:$CG$107</definedName>
    <definedName name="女子ゲーム">[1]本部記録!$CG$4:$CG$107</definedName>
    <definedName name="女子コート" localSheetId="1">本部記録!$B$3:$BI$3</definedName>
    <definedName name="女子コート">[1]本部記録!$B$3:$BI$3</definedName>
    <definedName name="女子記録" localSheetId="1">本部記録!$CE$4:$CW$107</definedName>
    <definedName name="女子記録">[1]本部記録!$CE$4:$CW$107</definedName>
    <definedName name="女子記録タイトル" localSheetId="1">本部記録!$CE$4:$CW$4</definedName>
    <definedName name="女子記録タイトル">[1]本部記録!$CE$4:$CW$4</definedName>
    <definedName name="女子試合順" localSheetId="1">本部記録!$A$4:$A$91</definedName>
    <definedName name="女子試合順">[1]本部記録!$A$4:$A$91</definedName>
    <definedName name="女子代表" localSheetId="1">[1]組合せ!$B$32:$D$51</definedName>
    <definedName name="女子代表">組合せ!$B$32:$D$51</definedName>
    <definedName name="女子本部">本部記録!$B$4:$BI$91</definedName>
    <definedName name="審判割">[1]審判割り当て!$B$3:$S$41</definedName>
    <definedName name="大会名" localSheetId="1">[1]組合せ!$K$1</definedName>
    <definedName name="大会名">組合せ!$K$1</definedName>
    <definedName name="男子" localSheetId="1">[1]組合せ!$G$4:$I$17</definedName>
    <definedName name="男子">組合せ!$G$4:$I$17</definedName>
    <definedName name="男子ゲーム" localSheetId="1">本部記録!$BM$4:$BM$44</definedName>
    <definedName name="男子ゲーム">[1]本部記録!$BM$4:$BM$44</definedName>
    <definedName name="男子コート" localSheetId="1">本部記録!#REF!</definedName>
    <definedName name="男子コート">[1]本部記録!#REF!</definedName>
    <definedName name="男子記録" localSheetId="1">本部記録!$BK$4:$CC$46</definedName>
    <definedName name="男子記録">[1]本部記録!$BK$4:$CC$46</definedName>
    <definedName name="男子記録タイトル" localSheetId="1">本部記録!$BK$4:$CC$4</definedName>
    <definedName name="男子記録タイトル">[1]本部記録!$BK$4:$CC$4</definedName>
    <definedName name="男子試合順" localSheetId="1">本部記録!#REF!</definedName>
    <definedName name="男子試合順">[1]本部記録!#REF!</definedName>
    <definedName name="男子組">組合せ!$B$3:$C$22</definedName>
    <definedName name="男子代表" localSheetId="1">[1]組合せ!$B$3:$D$22</definedName>
    <definedName name="男子代表">組合せ!$B$3:$D$22</definedName>
    <definedName name="男子本部" localSheetId="1">本部記録!#REF!</definedName>
    <definedName name="男子本部">[1]本部記録!#REF!</definedName>
    <definedName name="判割1">[1]IF!$BP$35:$BV$69</definedName>
    <definedName name="本部" localSheetId="1">本部記録!$B$4:$BI$91</definedName>
    <definedName name="本部">[1]本部記録!$B$4:$BI$91</definedName>
  </definedNames>
  <calcPr calcId="125725"/>
</workbook>
</file>

<file path=xl/calcChain.xml><?xml version="1.0" encoding="utf-8"?>
<calcChain xmlns="http://schemas.openxmlformats.org/spreadsheetml/2006/main">
  <c r="AM78" i="2"/>
  <c r="AI78"/>
  <c r="AC78"/>
  <c r="Y78"/>
  <c r="AM77"/>
  <c r="AI77"/>
  <c r="AC77"/>
  <c r="Y77"/>
  <c r="AN76"/>
  <c r="AM76"/>
  <c r="AI76"/>
  <c r="AD76"/>
  <c r="AC76"/>
  <c r="Y76"/>
  <c r="AK75"/>
  <c r="AH76" s="1"/>
  <c r="AH75"/>
  <c r="AA75"/>
  <c r="X76" s="1"/>
  <c r="X75"/>
  <c r="AF74"/>
  <c r="AH82" s="1"/>
  <c r="V74"/>
  <c r="X83" s="1"/>
  <c r="AH73"/>
  <c r="AH72"/>
  <c r="CI71"/>
  <c r="CH71"/>
  <c r="CG71"/>
  <c r="CI68"/>
  <c r="CH68"/>
  <c r="CJ68" s="1"/>
  <c r="CG68"/>
  <c r="AM68"/>
  <c r="AI68"/>
  <c r="AC68"/>
  <c r="Y68"/>
  <c r="AM67"/>
  <c r="AI67"/>
  <c r="AC67"/>
  <c r="Y67"/>
  <c r="AM66"/>
  <c r="AI66"/>
  <c r="AC66"/>
  <c r="Y66"/>
  <c r="CI65"/>
  <c r="CH65"/>
  <c r="CG65"/>
  <c r="AK65"/>
  <c r="AA65"/>
  <c r="AF64"/>
  <c r="AH71" s="1"/>
  <c r="V64"/>
  <c r="X71" s="1"/>
  <c r="X63"/>
  <c r="CI62"/>
  <c r="CH62"/>
  <c r="CJ62" s="1"/>
  <c r="CG62"/>
  <c r="CI59"/>
  <c r="CH59"/>
  <c r="CJ59" s="1"/>
  <c r="CG59"/>
  <c r="AM58"/>
  <c r="AI58"/>
  <c r="AC58"/>
  <c r="Y58"/>
  <c r="AM57"/>
  <c r="AI57"/>
  <c r="AC57"/>
  <c r="Y57"/>
  <c r="CI56"/>
  <c r="CH56"/>
  <c r="CJ56" s="1"/>
  <c r="CG56"/>
  <c r="AN56"/>
  <c r="AM56"/>
  <c r="AI56"/>
  <c r="AD56"/>
  <c r="AC56"/>
  <c r="Y56"/>
  <c r="AK55"/>
  <c r="AH56" s="1"/>
  <c r="AH55"/>
  <c r="AA55"/>
  <c r="X56" s="1"/>
  <c r="X55"/>
  <c r="AF54"/>
  <c r="AH63" s="1"/>
  <c r="V54"/>
  <c r="X62" s="1"/>
  <c r="CI53"/>
  <c r="CH53"/>
  <c r="CJ53" s="1"/>
  <c r="CG53"/>
  <c r="D53"/>
  <c r="D52"/>
  <c r="D51"/>
  <c r="CI50"/>
  <c r="CH50"/>
  <c r="CJ50" s="1"/>
  <c r="CG50"/>
  <c r="S48"/>
  <c r="O48"/>
  <c r="I48"/>
  <c r="E48"/>
  <c r="CI47"/>
  <c r="CH47"/>
  <c r="CG47"/>
  <c r="S47"/>
  <c r="O47"/>
  <c r="I47"/>
  <c r="E47"/>
  <c r="S46"/>
  <c r="O46"/>
  <c r="N46"/>
  <c r="I46"/>
  <c r="E46"/>
  <c r="D46"/>
  <c r="Q45"/>
  <c r="T46" s="1"/>
  <c r="N45"/>
  <c r="G45"/>
  <c r="J46" s="1"/>
  <c r="D45"/>
  <c r="CI44"/>
  <c r="CH44"/>
  <c r="CJ44" s="1"/>
  <c r="CG44"/>
  <c r="L44"/>
  <c r="B44"/>
  <c r="D50" s="1"/>
  <c r="CI41"/>
  <c r="CH41"/>
  <c r="CG41"/>
  <c r="BO41"/>
  <c r="BN41"/>
  <c r="BP41" s="1"/>
  <c r="BM41"/>
  <c r="AO39"/>
  <c r="AG39"/>
  <c r="AE39"/>
  <c r="W39"/>
  <c r="U39"/>
  <c r="M39"/>
  <c r="K39"/>
  <c r="C39"/>
  <c r="CI38"/>
  <c r="CH38"/>
  <c r="CJ38" s="1"/>
  <c r="CG38"/>
  <c r="BO38"/>
  <c r="BN38"/>
  <c r="BP38" s="1"/>
  <c r="BM38"/>
  <c r="BG38"/>
  <c r="BC38"/>
  <c r="AW38"/>
  <c r="AS38"/>
  <c r="AM38"/>
  <c r="AI38"/>
  <c r="AC38"/>
  <c r="Y38"/>
  <c r="S38"/>
  <c r="O38"/>
  <c r="I38"/>
  <c r="E38"/>
  <c r="BG37"/>
  <c r="BC37"/>
  <c r="AW37"/>
  <c r="AS37"/>
  <c r="AM37"/>
  <c r="AI37"/>
  <c r="AC37"/>
  <c r="AD36" s="1"/>
  <c r="Y37"/>
  <c r="S37"/>
  <c r="O37"/>
  <c r="I37"/>
  <c r="J36" s="1"/>
  <c r="E37"/>
  <c r="BH36"/>
  <c r="BG36"/>
  <c r="BC36"/>
  <c r="AX36"/>
  <c r="AW36"/>
  <c r="AS36"/>
  <c r="AN36"/>
  <c r="AM36"/>
  <c r="AI36"/>
  <c r="AC36"/>
  <c r="Y36"/>
  <c r="T36"/>
  <c r="S36"/>
  <c r="O36"/>
  <c r="I36"/>
  <c r="E36"/>
  <c r="CI35"/>
  <c r="CH35"/>
  <c r="CG35"/>
  <c r="BO35"/>
  <c r="BN35"/>
  <c r="BP35" s="1"/>
  <c r="BM35"/>
  <c r="BE35"/>
  <c r="BB36" s="1"/>
  <c r="BB35"/>
  <c r="AU35"/>
  <c r="AR36" s="1"/>
  <c r="AR35"/>
  <c r="AO35"/>
  <c r="AK35"/>
  <c r="AH35"/>
  <c r="AG35"/>
  <c r="AE35"/>
  <c r="AA35"/>
  <c r="X36" s="1"/>
  <c r="X35"/>
  <c r="W35"/>
  <c r="U35"/>
  <c r="Q35"/>
  <c r="N35"/>
  <c r="M35"/>
  <c r="K35"/>
  <c r="G35"/>
  <c r="D36" s="1"/>
  <c r="D35"/>
  <c r="C35"/>
  <c r="AZ34"/>
  <c r="BB42" s="1"/>
  <c r="AP34"/>
  <c r="AR43" s="1"/>
  <c r="AF34"/>
  <c r="AH43" s="1"/>
  <c r="V34"/>
  <c r="X43" s="1"/>
  <c r="L34"/>
  <c r="N42" s="1"/>
  <c r="B34"/>
  <c r="D43" s="1"/>
  <c r="CI32"/>
  <c r="CH32"/>
  <c r="CG32"/>
  <c r="BO32"/>
  <c r="BN32"/>
  <c r="BP32" s="1"/>
  <c r="BM32"/>
  <c r="CI29"/>
  <c r="CH29"/>
  <c r="CG29"/>
  <c r="BO29"/>
  <c r="BN29"/>
  <c r="BM29"/>
  <c r="BI29"/>
  <c r="AQ29"/>
  <c r="AO29"/>
  <c r="AG29"/>
  <c r="AE29"/>
  <c r="W29"/>
  <c r="U29"/>
  <c r="M29"/>
  <c r="K29"/>
  <c r="C29"/>
  <c r="BG28"/>
  <c r="BC28"/>
  <c r="AW28"/>
  <c r="AS28"/>
  <c r="AM28"/>
  <c r="AI28"/>
  <c r="AC28"/>
  <c r="Y28"/>
  <c r="S28"/>
  <c r="O28"/>
  <c r="I28"/>
  <c r="E28"/>
  <c r="BG27"/>
  <c r="BC27"/>
  <c r="AW27"/>
  <c r="AS27"/>
  <c r="AM27"/>
  <c r="AI27"/>
  <c r="AC27"/>
  <c r="Y27"/>
  <c r="S27"/>
  <c r="O27"/>
  <c r="I27"/>
  <c r="E27"/>
  <c r="CI26"/>
  <c r="CH26"/>
  <c r="CJ26" s="1"/>
  <c r="CG26"/>
  <c r="BO26"/>
  <c r="BN26"/>
  <c r="BM26"/>
  <c r="BH26"/>
  <c r="BG26"/>
  <c r="BC26"/>
  <c r="AX26"/>
  <c r="AW26"/>
  <c r="AS26"/>
  <c r="AN26"/>
  <c r="AM26"/>
  <c r="AI26"/>
  <c r="AD26"/>
  <c r="AC26"/>
  <c r="Y26"/>
  <c r="S26"/>
  <c r="O26"/>
  <c r="I26"/>
  <c r="E26"/>
  <c r="BI25"/>
  <c r="BE25"/>
  <c r="BB26" s="1"/>
  <c r="BB25"/>
  <c r="AU25"/>
  <c r="AR26" s="1"/>
  <c r="AR25"/>
  <c r="AQ25"/>
  <c r="AO25"/>
  <c r="AK25"/>
  <c r="AH26" s="1"/>
  <c r="AH25"/>
  <c r="AG25"/>
  <c r="AE25"/>
  <c r="AA25"/>
  <c r="X26" s="1"/>
  <c r="X25"/>
  <c r="W25"/>
  <c r="U25"/>
  <c r="Q25"/>
  <c r="N26" s="1"/>
  <c r="N25"/>
  <c r="M25"/>
  <c r="K25"/>
  <c r="G25"/>
  <c r="D26" s="1"/>
  <c r="D25"/>
  <c r="C25"/>
  <c r="AZ24"/>
  <c r="BB32" s="1"/>
  <c r="AP24"/>
  <c r="AF24"/>
  <c r="AH33" s="1"/>
  <c r="V24"/>
  <c r="L24"/>
  <c r="N32" s="1"/>
  <c r="B24"/>
  <c r="CI23"/>
  <c r="CH23"/>
  <c r="CJ23" s="1"/>
  <c r="CG23"/>
  <c r="BO23"/>
  <c r="BN23"/>
  <c r="BP23" s="1"/>
  <c r="BM23"/>
  <c r="CI20"/>
  <c r="CH20"/>
  <c r="CG20"/>
  <c r="BO20"/>
  <c r="BN20"/>
  <c r="BP20" s="1"/>
  <c r="BM20"/>
  <c r="BI19"/>
  <c r="BA19"/>
  <c r="AY19"/>
  <c r="AQ19"/>
  <c r="AO19"/>
  <c r="AG19"/>
  <c r="AE19"/>
  <c r="W19"/>
  <c r="U19"/>
  <c r="M19"/>
  <c r="K19"/>
  <c r="C19"/>
  <c r="BG18"/>
  <c r="BC18"/>
  <c r="AW18"/>
  <c r="AS18"/>
  <c r="AM18"/>
  <c r="AI18"/>
  <c r="AC18"/>
  <c r="Y18"/>
  <c r="S18"/>
  <c r="O18"/>
  <c r="I18"/>
  <c r="E18"/>
  <c r="CI17"/>
  <c r="CH17"/>
  <c r="CG17"/>
  <c r="BO17"/>
  <c r="BN17"/>
  <c r="BP17" s="1"/>
  <c r="BM17"/>
  <c r="BG17"/>
  <c r="BC17"/>
  <c r="AW17"/>
  <c r="AS17"/>
  <c r="AM17"/>
  <c r="AI17"/>
  <c r="AC17"/>
  <c r="Y17"/>
  <c r="S17"/>
  <c r="O17"/>
  <c r="I17"/>
  <c r="E17"/>
  <c r="BH16"/>
  <c r="BG16"/>
  <c r="BC16"/>
  <c r="AX16"/>
  <c r="AW16"/>
  <c r="AS16"/>
  <c r="AM16"/>
  <c r="AI16"/>
  <c r="AC16"/>
  <c r="Y16"/>
  <c r="S16"/>
  <c r="O16"/>
  <c r="I16"/>
  <c r="E16"/>
  <c r="BI15"/>
  <c r="BE15"/>
  <c r="BB16" s="1"/>
  <c r="BB15"/>
  <c r="BA15"/>
  <c r="AY15"/>
  <c r="AU15"/>
  <c r="AR16" s="1"/>
  <c r="AR15"/>
  <c r="AQ15"/>
  <c r="AO15"/>
  <c r="AK15"/>
  <c r="AH16" s="1"/>
  <c r="AG15"/>
  <c r="AE15"/>
  <c r="AA15"/>
  <c r="X16" s="1"/>
  <c r="W15"/>
  <c r="U15"/>
  <c r="Q15"/>
  <c r="N16" s="1"/>
  <c r="M15"/>
  <c r="K15"/>
  <c r="G15"/>
  <c r="D16" s="1"/>
  <c r="C15"/>
  <c r="CI14"/>
  <c r="CH14"/>
  <c r="CJ14" s="1"/>
  <c r="CG14"/>
  <c r="BO14"/>
  <c r="BN14"/>
  <c r="BP14" s="1"/>
  <c r="BM14"/>
  <c r="AZ14"/>
  <c r="AP14"/>
  <c r="AF14"/>
  <c r="V14"/>
  <c r="L14"/>
  <c r="B14"/>
  <c r="CI11"/>
  <c r="CH11"/>
  <c r="CJ11" s="1"/>
  <c r="CG11"/>
  <c r="BO11"/>
  <c r="BN11"/>
  <c r="BP11" s="1"/>
  <c r="BM11"/>
  <c r="BI9"/>
  <c r="BA9"/>
  <c r="AY9"/>
  <c r="AQ9"/>
  <c r="AO9"/>
  <c r="AG9"/>
  <c r="AE9"/>
  <c r="W9"/>
  <c r="U9"/>
  <c r="M9"/>
  <c r="K9"/>
  <c r="C9"/>
  <c r="CI8"/>
  <c r="CH8"/>
  <c r="CJ8" s="1"/>
  <c r="CG8"/>
  <c r="BO8"/>
  <c r="BN8"/>
  <c r="BP8" s="1"/>
  <c r="BM8"/>
  <c r="BG8"/>
  <c r="BC8"/>
  <c r="AW8"/>
  <c r="AS8"/>
  <c r="AM8"/>
  <c r="AI8"/>
  <c r="AC8"/>
  <c r="Y8"/>
  <c r="S8"/>
  <c r="O8"/>
  <c r="I8"/>
  <c r="E8"/>
  <c r="BG7"/>
  <c r="BC7"/>
  <c r="AW7"/>
  <c r="AS7"/>
  <c r="AM7"/>
  <c r="AI7"/>
  <c r="AC7"/>
  <c r="Y7"/>
  <c r="S7"/>
  <c r="O7"/>
  <c r="I7"/>
  <c r="E7"/>
  <c r="BG6"/>
  <c r="BC6"/>
  <c r="AW6"/>
  <c r="AS6"/>
  <c r="AM6"/>
  <c r="AI6"/>
  <c r="AC6"/>
  <c r="Y6"/>
  <c r="S6"/>
  <c r="O6"/>
  <c r="I6"/>
  <c r="E6"/>
  <c r="CI5"/>
  <c r="CH5"/>
  <c r="CJ5" s="1"/>
  <c r="CG5"/>
  <c r="BO5"/>
  <c r="BN5"/>
  <c r="BP5" s="1"/>
  <c r="BM5"/>
  <c r="BI5"/>
  <c r="BE5"/>
  <c r="BH6" s="1"/>
  <c r="BA5"/>
  <c r="AY5"/>
  <c r="AU5"/>
  <c r="AX6" s="1"/>
  <c r="AQ5"/>
  <c r="AO5"/>
  <c r="AK5"/>
  <c r="AN6" s="1"/>
  <c r="AG5"/>
  <c r="AE5"/>
  <c r="AA5"/>
  <c r="AD6" s="1"/>
  <c r="W5"/>
  <c r="U5"/>
  <c r="Q5"/>
  <c r="T6" s="1"/>
  <c r="M5"/>
  <c r="K5"/>
  <c r="G5"/>
  <c r="J6" s="1"/>
  <c r="C5"/>
  <c r="AZ4"/>
  <c r="BB13" s="1"/>
  <c r="AP4"/>
  <c r="AR13" s="1"/>
  <c r="AF4"/>
  <c r="AH13" s="1"/>
  <c r="V4"/>
  <c r="X13" s="1"/>
  <c r="L4"/>
  <c r="N13" s="1"/>
  <c r="B4"/>
  <c r="D13" s="1"/>
  <c r="B1"/>
  <c r="BX6" l="1"/>
  <c r="BX5"/>
  <c r="BR5"/>
  <c r="BW6"/>
  <c r="BY5"/>
  <c r="BW5"/>
  <c r="BS5"/>
  <c r="BX9"/>
  <c r="BX8"/>
  <c r="BV8"/>
  <c r="BR8"/>
  <c r="BW9"/>
  <c r="BW8"/>
  <c r="BS8"/>
  <c r="BX12"/>
  <c r="BX11"/>
  <c r="BV11"/>
  <c r="BZ11" s="1"/>
  <c r="BR11"/>
  <c r="BW12"/>
  <c r="CA11"/>
  <c r="BY11"/>
  <c r="CC11" s="1"/>
  <c r="BW11"/>
  <c r="BS11"/>
  <c r="BQ11"/>
  <c r="BX13" s="1"/>
  <c r="BW15"/>
  <c r="BX14"/>
  <c r="BV14"/>
  <c r="BZ14" s="1"/>
  <c r="BR14"/>
  <c r="BX15"/>
  <c r="BY14"/>
  <c r="CB14" s="1"/>
  <c r="BW14"/>
  <c r="BS14"/>
  <c r="BQ14"/>
  <c r="CA16" s="1"/>
  <c r="BW18"/>
  <c r="BY17"/>
  <c r="BW17"/>
  <c r="BS17"/>
  <c r="BQ17"/>
  <c r="BW19" s="1"/>
  <c r="CB19"/>
  <c r="BX19"/>
  <c r="CB18"/>
  <c r="BX18"/>
  <c r="CB17"/>
  <c r="BX17"/>
  <c r="BV17"/>
  <c r="CA17" s="1"/>
  <c r="BT17"/>
  <c r="BU17" s="1"/>
  <c r="BR17"/>
  <c r="CR6"/>
  <c r="CS5"/>
  <c r="CQ5"/>
  <c r="CM5"/>
  <c r="CQ6"/>
  <c r="CR5"/>
  <c r="CL5"/>
  <c r="CR9"/>
  <c r="CQ8"/>
  <c r="CM8"/>
  <c r="CQ9"/>
  <c r="CR8"/>
  <c r="CP8"/>
  <c r="CL8"/>
  <c r="CR12"/>
  <c r="CQ11"/>
  <c r="CM11"/>
  <c r="CK11"/>
  <c r="CV13" s="1"/>
  <c r="CQ13"/>
  <c r="CQ12"/>
  <c r="CR11"/>
  <c r="CP11"/>
  <c r="CL11"/>
  <c r="CQ16"/>
  <c r="CQ15"/>
  <c r="CU14"/>
  <c r="CS14"/>
  <c r="CQ14"/>
  <c r="CM14"/>
  <c r="CK14"/>
  <c r="CU16" s="1"/>
  <c r="CR16"/>
  <c r="CR15"/>
  <c r="CV14"/>
  <c r="CR14"/>
  <c r="CP14"/>
  <c r="CV15" s="1"/>
  <c r="CN14"/>
  <c r="CO14" s="1"/>
  <c r="CL14"/>
  <c r="D23"/>
  <c r="D22"/>
  <c r="D21"/>
  <c r="D20"/>
  <c r="X23"/>
  <c r="X22"/>
  <c r="X21"/>
  <c r="X20"/>
  <c r="AR23"/>
  <c r="AR22"/>
  <c r="AR21"/>
  <c r="AR20"/>
  <c r="BW21"/>
  <c r="BY20"/>
  <c r="BW20"/>
  <c r="BS20"/>
  <c r="BQ20"/>
  <c r="CA22" s="1"/>
  <c r="BX22"/>
  <c r="BX21"/>
  <c r="BX20"/>
  <c r="BV20"/>
  <c r="CC20" s="1"/>
  <c r="BR20"/>
  <c r="BW25"/>
  <c r="BW24"/>
  <c r="CA23"/>
  <c r="BY23"/>
  <c r="BW23"/>
  <c r="BS23"/>
  <c r="BQ23"/>
  <c r="CA25" s="1"/>
  <c r="CB25"/>
  <c r="BX25"/>
  <c r="CB24"/>
  <c r="BX24"/>
  <c r="CB23"/>
  <c r="BX23"/>
  <c r="BV23"/>
  <c r="CC23" s="1"/>
  <c r="BT23"/>
  <c r="AE75" s="1"/>
  <c r="BR23"/>
  <c r="BW33"/>
  <c r="BY32"/>
  <c r="CC32" s="1"/>
  <c r="BW32"/>
  <c r="BS32"/>
  <c r="BQ32"/>
  <c r="CA34" s="1"/>
  <c r="BX33"/>
  <c r="BX32"/>
  <c r="CB34"/>
  <c r="BZ32"/>
  <c r="BV32"/>
  <c r="CA32" s="1"/>
  <c r="BR32"/>
  <c r="BW37"/>
  <c r="BW36"/>
  <c r="BY35"/>
  <c r="BW35"/>
  <c r="BS35"/>
  <c r="BQ35"/>
  <c r="BX37"/>
  <c r="BX36"/>
  <c r="BR35"/>
  <c r="BX35"/>
  <c r="BW39"/>
  <c r="BY38"/>
  <c r="BW38"/>
  <c r="BS38"/>
  <c r="BQ38"/>
  <c r="CA40" s="1"/>
  <c r="BX39"/>
  <c r="BV38"/>
  <c r="CC38" s="1"/>
  <c r="BR38"/>
  <c r="BX40"/>
  <c r="CB38"/>
  <c r="BX38"/>
  <c r="BT38"/>
  <c r="BU38" s="1"/>
  <c r="BW43"/>
  <c r="BW42"/>
  <c r="CA41"/>
  <c r="BY41"/>
  <c r="BW41"/>
  <c r="BS41"/>
  <c r="BT41" s="1"/>
  <c r="BU41" s="1"/>
  <c r="BQ41"/>
  <c r="CA43" s="1"/>
  <c r="BX43"/>
  <c r="CB42"/>
  <c r="BZ41"/>
  <c r="BV41"/>
  <c r="CC41" s="1"/>
  <c r="BR41"/>
  <c r="CB43"/>
  <c r="BX42"/>
  <c r="CB41"/>
  <c r="BX41"/>
  <c r="CV46"/>
  <c r="CR46"/>
  <c r="CV45"/>
  <c r="CR45"/>
  <c r="CW44"/>
  <c r="CU44"/>
  <c r="CS44"/>
  <c r="CQ44"/>
  <c r="CO44"/>
  <c r="CM44"/>
  <c r="CK44"/>
  <c r="CQ46"/>
  <c r="CQ45"/>
  <c r="CT44"/>
  <c r="CP44"/>
  <c r="CL44"/>
  <c r="CU46"/>
  <c r="CU45"/>
  <c r="CV44"/>
  <c r="CR44"/>
  <c r="CN44"/>
  <c r="CV52"/>
  <c r="CR52"/>
  <c r="CV51"/>
  <c r="CR51"/>
  <c r="CW50"/>
  <c r="CU50"/>
  <c r="CS50"/>
  <c r="CQ50"/>
  <c r="CO50"/>
  <c r="CM50"/>
  <c r="CK50"/>
  <c r="CU52"/>
  <c r="CQ51"/>
  <c r="CV50"/>
  <c r="CR50"/>
  <c r="CN50"/>
  <c r="CQ52"/>
  <c r="CU51"/>
  <c r="CT50"/>
  <c r="CP50"/>
  <c r="CL50"/>
  <c r="CV70"/>
  <c r="CR70"/>
  <c r="CV69"/>
  <c r="CR69"/>
  <c r="CW68"/>
  <c r="CU68"/>
  <c r="CS68"/>
  <c r="CQ68"/>
  <c r="CO68"/>
  <c r="CM68"/>
  <c r="CK68"/>
  <c r="CU70"/>
  <c r="CQ69"/>
  <c r="CT68"/>
  <c r="CP68"/>
  <c r="CL68"/>
  <c r="CQ70"/>
  <c r="CU69"/>
  <c r="CV68"/>
  <c r="CR68"/>
  <c r="CN68"/>
  <c r="D6"/>
  <c r="CP5" s="1"/>
  <c r="N6"/>
  <c r="X6"/>
  <c r="BV5" s="1"/>
  <c r="AH6"/>
  <c r="AR6"/>
  <c r="BB6"/>
  <c r="D10"/>
  <c r="X10"/>
  <c r="AR10"/>
  <c r="D11"/>
  <c r="X11"/>
  <c r="AR11"/>
  <c r="D12"/>
  <c r="X12"/>
  <c r="AR12"/>
  <c r="J16"/>
  <c r="CS8" s="1"/>
  <c r="AD16"/>
  <c r="BY8" s="1"/>
  <c r="BP26"/>
  <c r="BP29"/>
  <c r="AO65"/>
  <c r="AG55"/>
  <c r="BA35"/>
  <c r="N23"/>
  <c r="N22"/>
  <c r="N21"/>
  <c r="N20"/>
  <c r="AH23"/>
  <c r="AH22"/>
  <c r="AH21"/>
  <c r="AH20"/>
  <c r="BB23"/>
  <c r="BB22"/>
  <c r="BB21"/>
  <c r="BB20"/>
  <c r="CQ25"/>
  <c r="CQ24"/>
  <c r="CR23"/>
  <c r="CP23"/>
  <c r="CL23"/>
  <c r="CR25"/>
  <c r="CR24"/>
  <c r="CQ23"/>
  <c r="CM23"/>
  <c r="CK23"/>
  <c r="CQ27"/>
  <c r="CR26"/>
  <c r="CL26"/>
  <c r="CR27"/>
  <c r="CS26"/>
  <c r="CQ26"/>
  <c r="CM26"/>
  <c r="CK26"/>
  <c r="CQ28" s="1"/>
  <c r="CR58"/>
  <c r="CR57"/>
  <c r="CU56"/>
  <c r="CS56"/>
  <c r="CQ56"/>
  <c r="CM56"/>
  <c r="CN56" s="1"/>
  <c r="CK56"/>
  <c r="CV58" s="1"/>
  <c r="CQ58"/>
  <c r="CQ57"/>
  <c r="CT56"/>
  <c r="CP56"/>
  <c r="CW56" s="1"/>
  <c r="CL56"/>
  <c r="CU58"/>
  <c r="CU57"/>
  <c r="CV56"/>
  <c r="CR56"/>
  <c r="CV64"/>
  <c r="CR64"/>
  <c r="CV63"/>
  <c r="CR63"/>
  <c r="CW62"/>
  <c r="CU62"/>
  <c r="CS62"/>
  <c r="CQ62"/>
  <c r="CO62"/>
  <c r="CM62"/>
  <c r="CK62"/>
  <c r="CQ64"/>
  <c r="CQ63"/>
  <c r="CV62"/>
  <c r="CR62"/>
  <c r="CN62"/>
  <c r="CU64"/>
  <c r="CU63"/>
  <c r="CT62"/>
  <c r="CP62"/>
  <c r="CL62"/>
  <c r="D5"/>
  <c r="CK5" s="1"/>
  <c r="N5"/>
  <c r="X5"/>
  <c r="BQ5" s="1"/>
  <c r="AH5"/>
  <c r="AR5"/>
  <c r="BB5"/>
  <c r="N10"/>
  <c r="AH10"/>
  <c r="BB10"/>
  <c r="N11"/>
  <c r="AH11"/>
  <c r="BB11"/>
  <c r="N12"/>
  <c r="AH12"/>
  <c r="BB12"/>
  <c r="D15"/>
  <c r="CK8" s="1"/>
  <c r="N15"/>
  <c r="X15"/>
  <c r="BQ8" s="1"/>
  <c r="AH15"/>
  <c r="T16"/>
  <c r="AN16"/>
  <c r="CJ17"/>
  <c r="CJ20"/>
  <c r="CJ29"/>
  <c r="CU40"/>
  <c r="CQ40"/>
  <c r="CU39"/>
  <c r="CQ39"/>
  <c r="CV38"/>
  <c r="CT38"/>
  <c r="CR38"/>
  <c r="CP38"/>
  <c r="CN38"/>
  <c r="AG65" s="1"/>
  <c r="CL38"/>
  <c r="N53"/>
  <c r="N52"/>
  <c r="N51"/>
  <c r="CQ54"/>
  <c r="CR53"/>
  <c r="CP53"/>
  <c r="CT53" s="1"/>
  <c r="CL53"/>
  <c r="CQ60"/>
  <c r="CR59"/>
  <c r="CP59"/>
  <c r="CT59" s="1"/>
  <c r="CL59"/>
  <c r="X66"/>
  <c r="X65"/>
  <c r="AH66"/>
  <c r="AH65"/>
  <c r="J26"/>
  <c r="CS11" s="1"/>
  <c r="T26"/>
  <c r="CS23" s="1"/>
  <c r="CU23" s="1"/>
  <c r="N30"/>
  <c r="AH30"/>
  <c r="BB30"/>
  <c r="N31"/>
  <c r="AH31"/>
  <c r="BB31"/>
  <c r="AH32"/>
  <c r="N33"/>
  <c r="BB33"/>
  <c r="CJ35"/>
  <c r="CK38"/>
  <c r="CO38"/>
  <c r="CS38"/>
  <c r="CW38"/>
  <c r="CV39"/>
  <c r="AH40"/>
  <c r="CR40"/>
  <c r="N41"/>
  <c r="BB41"/>
  <c r="CJ41"/>
  <c r="AH42"/>
  <c r="N43"/>
  <c r="BB43"/>
  <c r="CJ47"/>
  <c r="CK53"/>
  <c r="CQ55" s="1"/>
  <c r="CS53"/>
  <c r="CW53" s="1"/>
  <c r="CV54"/>
  <c r="CK59"/>
  <c r="CQ61" s="1"/>
  <c r="CS59"/>
  <c r="CW59" s="1"/>
  <c r="CR60"/>
  <c r="AH61"/>
  <c r="CV61"/>
  <c r="CJ65"/>
  <c r="AN66"/>
  <c r="CJ71"/>
  <c r="AH81"/>
  <c r="AH83"/>
  <c r="D33"/>
  <c r="D32"/>
  <c r="X33"/>
  <c r="X32"/>
  <c r="AR33"/>
  <c r="AR32"/>
  <c r="X73"/>
  <c r="X72"/>
  <c r="D30"/>
  <c r="X30"/>
  <c r="AR30"/>
  <c r="D31"/>
  <c r="X31"/>
  <c r="AR31"/>
  <c r="CJ32"/>
  <c r="N36"/>
  <c r="CP26" s="1"/>
  <c r="AH36"/>
  <c r="BV35" s="1"/>
  <c r="CM38"/>
  <c r="CQ38"/>
  <c r="CU38"/>
  <c r="CR39"/>
  <c r="N40"/>
  <c r="BB40"/>
  <c r="CV40"/>
  <c r="AH41"/>
  <c r="N50"/>
  <c r="CM53"/>
  <c r="CQ53"/>
  <c r="CU53"/>
  <c r="CR54"/>
  <c r="CR55"/>
  <c r="CM59"/>
  <c r="CQ59"/>
  <c r="CU59"/>
  <c r="AH60"/>
  <c r="CV60"/>
  <c r="CR61"/>
  <c r="AH62"/>
  <c r="AD66"/>
  <c r="X70"/>
  <c r="AH80"/>
  <c r="D40"/>
  <c r="X40"/>
  <c r="AR40"/>
  <c r="D41"/>
  <c r="X41"/>
  <c r="AR41"/>
  <c r="D42"/>
  <c r="X42"/>
  <c r="AR42"/>
  <c r="X60"/>
  <c r="X61"/>
  <c r="AH70"/>
  <c r="X80"/>
  <c r="X81"/>
  <c r="X82"/>
  <c r="CT26" l="1"/>
  <c r="CU26"/>
  <c r="CV26"/>
  <c r="CN26"/>
  <c r="CW26"/>
  <c r="CB10"/>
  <c r="CB9"/>
  <c r="CA10"/>
  <c r="CA9"/>
  <c r="BX10"/>
  <c r="BW10"/>
  <c r="CR10"/>
  <c r="CU10"/>
  <c r="CU9"/>
  <c r="CV10"/>
  <c r="CV9"/>
  <c r="CQ10"/>
  <c r="CB8"/>
  <c r="BT8"/>
  <c r="BU8" s="1"/>
  <c r="CC8"/>
  <c r="CA8"/>
  <c r="BZ5"/>
  <c r="CA5"/>
  <c r="CB5"/>
  <c r="BT5"/>
  <c r="BU5" s="1"/>
  <c r="CC5"/>
  <c r="CW5"/>
  <c r="CT5"/>
  <c r="CU5"/>
  <c r="CV5"/>
  <c r="CN5"/>
  <c r="CO5" s="1"/>
  <c r="CA37"/>
  <c r="CW11"/>
  <c r="CA35"/>
  <c r="BZ35"/>
  <c r="CB36"/>
  <c r="CC35"/>
  <c r="CB37"/>
  <c r="CB35"/>
  <c r="BT35"/>
  <c r="BX7"/>
  <c r="BW7"/>
  <c r="CB7"/>
  <c r="CB6"/>
  <c r="CA7"/>
  <c r="CA6"/>
  <c r="CV7"/>
  <c r="CV6"/>
  <c r="CQ7"/>
  <c r="CR7"/>
  <c r="CU7"/>
  <c r="CU6"/>
  <c r="AO75"/>
  <c r="CO56"/>
  <c r="CV8"/>
  <c r="CN8"/>
  <c r="CO8" s="1"/>
  <c r="CU25"/>
  <c r="CV23"/>
  <c r="CU8"/>
  <c r="BZ8"/>
  <c r="CU34"/>
  <c r="CQ34"/>
  <c r="CU33"/>
  <c r="CQ33"/>
  <c r="CV32"/>
  <c r="CT32"/>
  <c r="CR32"/>
  <c r="CP32"/>
  <c r="CN32"/>
  <c r="AQ35" s="1"/>
  <c r="CL32"/>
  <c r="CR34"/>
  <c r="CR33"/>
  <c r="CW32"/>
  <c r="CS32"/>
  <c r="CO32"/>
  <c r="CK32"/>
  <c r="CV34"/>
  <c r="CV33"/>
  <c r="CU32"/>
  <c r="CQ32"/>
  <c r="CM32"/>
  <c r="CU31"/>
  <c r="CQ31"/>
  <c r="CU30"/>
  <c r="CQ30"/>
  <c r="CV29"/>
  <c r="CT29"/>
  <c r="CR29"/>
  <c r="CP29"/>
  <c r="CN29"/>
  <c r="AY25" s="1"/>
  <c r="CL29"/>
  <c r="CV31"/>
  <c r="CR31"/>
  <c r="CV30"/>
  <c r="CR30"/>
  <c r="CW29"/>
  <c r="CU29"/>
  <c r="CS29"/>
  <c r="CQ29"/>
  <c r="CO29"/>
  <c r="CM29"/>
  <c r="CK29"/>
  <c r="CQ18"/>
  <c r="CR17"/>
  <c r="CP17"/>
  <c r="CT17" s="1"/>
  <c r="CL17"/>
  <c r="CR18"/>
  <c r="CS17"/>
  <c r="CU17" s="1"/>
  <c r="CQ17"/>
  <c r="CM17"/>
  <c r="CK17"/>
  <c r="CQ19" s="1"/>
  <c r="BW31"/>
  <c r="BW30"/>
  <c r="CA29"/>
  <c r="BY29"/>
  <c r="BW29"/>
  <c r="BS29"/>
  <c r="BQ29"/>
  <c r="CA31" s="1"/>
  <c r="CB31"/>
  <c r="BX31"/>
  <c r="CB30"/>
  <c r="BX30"/>
  <c r="CB29"/>
  <c r="BX29"/>
  <c r="BV29"/>
  <c r="CC29" s="1"/>
  <c r="BT29"/>
  <c r="BU29" s="1"/>
  <c r="BR29"/>
  <c r="CN59"/>
  <c r="CO59" s="1"/>
  <c r="CV59"/>
  <c r="CU60"/>
  <c r="CU61"/>
  <c r="CN53"/>
  <c r="CV53"/>
  <c r="CU54"/>
  <c r="CU55"/>
  <c r="CV27"/>
  <c r="CV28"/>
  <c r="CU27"/>
  <c r="CU28"/>
  <c r="CT23"/>
  <c r="CA42"/>
  <c r="CB39"/>
  <c r="BZ38"/>
  <c r="CB40"/>
  <c r="CA38"/>
  <c r="BW40"/>
  <c r="CA36"/>
  <c r="CB33"/>
  <c r="BT32"/>
  <c r="CB32"/>
  <c r="BX34"/>
  <c r="BW34"/>
  <c r="BZ23"/>
  <c r="BU23"/>
  <c r="CA24"/>
  <c r="BT20"/>
  <c r="CB20"/>
  <c r="CB21"/>
  <c r="CB22"/>
  <c r="CA20"/>
  <c r="BW22"/>
  <c r="CT14"/>
  <c r="CW14"/>
  <c r="CV16"/>
  <c r="CU15"/>
  <c r="CN11"/>
  <c r="CO11" s="1"/>
  <c r="CV11"/>
  <c r="CU12"/>
  <c r="CU13"/>
  <c r="CU11"/>
  <c r="CR13"/>
  <c r="CT8"/>
  <c r="CW8"/>
  <c r="BZ17"/>
  <c r="CC17"/>
  <c r="CA18"/>
  <c r="CA19"/>
  <c r="CA14"/>
  <c r="CB15"/>
  <c r="BW16"/>
  <c r="CA12"/>
  <c r="CA13"/>
  <c r="BT11"/>
  <c r="CB11"/>
  <c r="CB12"/>
  <c r="CB13"/>
  <c r="CU73"/>
  <c r="CQ73"/>
  <c r="CU72"/>
  <c r="CQ72"/>
  <c r="CV71"/>
  <c r="CT71"/>
  <c r="CR71"/>
  <c r="CP71"/>
  <c r="CN71"/>
  <c r="CL71"/>
  <c r="CR73"/>
  <c r="CV72"/>
  <c r="CU71"/>
  <c r="CQ71"/>
  <c r="CM71"/>
  <c r="CV73"/>
  <c r="CR72"/>
  <c r="CW71"/>
  <c r="CS71"/>
  <c r="CO71"/>
  <c r="CK71"/>
  <c r="CU67"/>
  <c r="CQ67"/>
  <c r="CU66"/>
  <c r="CQ66"/>
  <c r="CV65"/>
  <c r="CT65"/>
  <c r="CR65"/>
  <c r="CP65"/>
  <c r="CN65"/>
  <c r="CL65"/>
  <c r="CR67"/>
  <c r="CR66"/>
  <c r="CU65"/>
  <c r="CQ65"/>
  <c r="CM65"/>
  <c r="CV67"/>
  <c r="CV66"/>
  <c r="CW65"/>
  <c r="CS65"/>
  <c r="CO65"/>
  <c r="CK65"/>
  <c r="CU49"/>
  <c r="CQ49"/>
  <c r="CU48"/>
  <c r="CQ48"/>
  <c r="CV47"/>
  <c r="CT47"/>
  <c r="CR47"/>
  <c r="CP47"/>
  <c r="CN47"/>
  <c r="BI35" s="1"/>
  <c r="CL47"/>
  <c r="CR49"/>
  <c r="CR48"/>
  <c r="CU47"/>
  <c r="CQ47"/>
  <c r="CM47"/>
  <c r="CV49"/>
  <c r="CV48"/>
  <c r="CW47"/>
  <c r="CS47"/>
  <c r="CO47"/>
  <c r="CK47"/>
  <c r="CU43"/>
  <c r="CQ43"/>
  <c r="CU42"/>
  <c r="CQ42"/>
  <c r="CV41"/>
  <c r="CT41"/>
  <c r="CR41"/>
  <c r="CP41"/>
  <c r="CN41"/>
  <c r="BA25" s="1"/>
  <c r="CL41"/>
  <c r="CR43"/>
  <c r="CV42"/>
  <c r="CU41"/>
  <c r="CQ41"/>
  <c r="CM41"/>
  <c r="CV43"/>
  <c r="CR42"/>
  <c r="CW41"/>
  <c r="CS41"/>
  <c r="CO41"/>
  <c r="CK41"/>
  <c r="CU37"/>
  <c r="CQ37"/>
  <c r="CU36"/>
  <c r="CQ36"/>
  <c r="CV35"/>
  <c r="CT35"/>
  <c r="CR35"/>
  <c r="CP35"/>
  <c r="CN35"/>
  <c r="AY35" s="1"/>
  <c r="CL35"/>
  <c r="CR37"/>
  <c r="CR36"/>
  <c r="CU35"/>
  <c r="CQ35"/>
  <c r="CM35"/>
  <c r="CV37"/>
  <c r="CV36"/>
  <c r="CW35"/>
  <c r="CS35"/>
  <c r="CO35"/>
  <c r="CK35"/>
  <c r="CQ21"/>
  <c r="CR20"/>
  <c r="CP20"/>
  <c r="CT20" s="1"/>
  <c r="CL20"/>
  <c r="CR21"/>
  <c r="CS20"/>
  <c r="CU20" s="1"/>
  <c r="CQ20"/>
  <c r="CM20"/>
  <c r="CK20"/>
  <c r="CQ22" s="1"/>
  <c r="BW28"/>
  <c r="BW27"/>
  <c r="CA26"/>
  <c r="BY26"/>
  <c r="BW26"/>
  <c r="BS26"/>
  <c r="BQ26"/>
  <c r="CA28" s="1"/>
  <c r="CB28"/>
  <c r="BX28"/>
  <c r="CB27"/>
  <c r="BX27"/>
  <c r="CB26"/>
  <c r="BX26"/>
  <c r="BV26"/>
  <c r="CC26" s="1"/>
  <c r="BT26"/>
  <c r="BU26" s="1"/>
  <c r="BR26"/>
  <c r="CV55"/>
  <c r="CV57"/>
  <c r="CR28"/>
  <c r="CW23"/>
  <c r="CV24"/>
  <c r="CV25"/>
  <c r="CN23"/>
  <c r="CO23" s="1"/>
  <c r="CU24"/>
  <c r="CA39"/>
  <c r="CA33"/>
  <c r="BZ20"/>
  <c r="CA21"/>
  <c r="CT11"/>
  <c r="CV12"/>
  <c r="CC14"/>
  <c r="BX16"/>
  <c r="BT14"/>
  <c r="CB16"/>
  <c r="CA15"/>
  <c r="BW13"/>
  <c r="BU14" l="1"/>
  <c r="AE55"/>
  <c r="W75"/>
  <c r="BU20"/>
  <c r="AG75"/>
  <c r="CO53"/>
  <c r="CW20"/>
  <c r="CV21"/>
  <c r="CV22"/>
  <c r="CN20"/>
  <c r="CO20" s="1"/>
  <c r="CV20"/>
  <c r="CU21"/>
  <c r="CU22"/>
  <c r="CW17"/>
  <c r="CV18"/>
  <c r="CV19"/>
  <c r="CN17"/>
  <c r="CO17" s="1"/>
  <c r="CV17"/>
  <c r="CU18"/>
  <c r="CU19"/>
  <c r="W55"/>
  <c r="BU11"/>
  <c r="W65"/>
  <c r="BU32"/>
  <c r="AE65"/>
  <c r="BU35"/>
  <c r="AO55"/>
  <c r="CO26"/>
  <c r="BZ26"/>
  <c r="CA27"/>
  <c r="CR22"/>
  <c r="BZ29"/>
  <c r="CA30"/>
  <c r="CR19"/>
  <c r="I51" i="1"/>
  <c r="H51"/>
  <c r="I50"/>
  <c r="H50"/>
  <c r="I49"/>
  <c r="H49"/>
  <c r="I48"/>
  <c r="H48"/>
  <c r="I47"/>
  <c r="H47"/>
  <c r="I46"/>
  <c r="H46"/>
  <c r="I45"/>
  <c r="H45"/>
  <c r="I44"/>
  <c r="H44"/>
  <c r="I43"/>
  <c r="H43"/>
  <c r="I42"/>
  <c r="H42"/>
  <c r="I41"/>
  <c r="H41"/>
  <c r="I40"/>
  <c r="H40"/>
  <c r="I39"/>
  <c r="AB59" s="1"/>
  <c r="H39"/>
  <c r="AB57" s="1"/>
  <c r="I38"/>
  <c r="AB51" s="1"/>
  <c r="H38"/>
  <c r="AB49" s="1"/>
  <c r="I37"/>
  <c r="AB44" s="1"/>
  <c r="H37"/>
  <c r="AB42" s="1"/>
  <c r="I36"/>
  <c r="AB36" s="1"/>
  <c r="H36"/>
  <c r="AB34" s="1"/>
  <c r="I35"/>
  <c r="K59" s="1"/>
  <c r="H35"/>
  <c r="K57" s="1"/>
  <c r="I34"/>
  <c r="K51" s="1"/>
  <c r="H34"/>
  <c r="K49" s="1"/>
  <c r="I33"/>
  <c r="K44" s="1"/>
  <c r="H33"/>
  <c r="K42" s="1"/>
  <c r="I32"/>
  <c r="K36" s="1"/>
  <c r="H32"/>
  <c r="K34" s="1"/>
  <c r="I17"/>
  <c r="H17"/>
  <c r="I16"/>
  <c r="H16"/>
  <c r="I15"/>
  <c r="H15"/>
  <c r="I14"/>
  <c r="H14"/>
  <c r="I13"/>
  <c r="H13"/>
  <c r="I12"/>
  <c r="H12"/>
  <c r="I11"/>
  <c r="AB27" s="1"/>
  <c r="H11"/>
  <c r="AB25" s="1"/>
  <c r="I10"/>
  <c r="AB19" s="1"/>
  <c r="H10"/>
  <c r="AB17" s="1"/>
  <c r="I9"/>
  <c r="AB14" s="1"/>
  <c r="H9"/>
  <c r="AB12" s="1"/>
  <c r="I8"/>
  <c r="H8"/>
  <c r="AB4" s="1"/>
  <c r="I7"/>
  <c r="K27" s="1"/>
  <c r="H7"/>
  <c r="K25" s="1"/>
  <c r="AB6"/>
  <c r="I6"/>
  <c r="K19" s="1"/>
  <c r="H6"/>
  <c r="K17" s="1"/>
  <c r="I5"/>
  <c r="K14" s="1"/>
  <c r="H5"/>
  <c r="K12" s="1"/>
  <c r="I4"/>
  <c r="K6" s="1"/>
  <c r="H4"/>
  <c r="K4" s="1"/>
</calcChain>
</file>

<file path=xl/comments1.xml><?xml version="1.0" encoding="utf-8"?>
<comments xmlns="http://schemas.openxmlformats.org/spreadsheetml/2006/main">
  <authors>
    <author>cj105201</author>
  </authors>
  <commentList>
    <comment ref="B3" authorId="0">
      <text>
        <r>
          <rPr>
            <b/>
            <sz val="9"/>
            <color indexed="81"/>
            <rFont val="ＭＳ Ｐゴシック"/>
            <family val="3"/>
            <charset val="128"/>
          </rPr>
          <t>このデータが学校データの元になります。エントリーシートとこの学校名が一致しなければＩＦカードに選手名がでてきません</t>
        </r>
      </text>
    </comment>
    <comment ref="G4" authorId="0">
      <text>
        <r>
          <rPr>
            <b/>
            <sz val="9"/>
            <color indexed="81"/>
            <rFont val="ＭＳ Ｐゴシック"/>
            <family val="3"/>
            <charset val="128"/>
          </rPr>
          <t>cj105201:</t>
        </r>
        <r>
          <rPr>
            <sz val="9"/>
            <color indexed="81"/>
            <rFont val="ＭＳ Ｐゴシック"/>
            <family val="3"/>
            <charset val="128"/>
          </rPr>
          <t xml:space="preserve">
右トーナメント表の番号と同じ場所に名前が入ります</t>
        </r>
      </text>
    </comment>
  </commentList>
</comments>
</file>

<file path=xl/comments2.xml><?xml version="1.0" encoding="utf-8"?>
<comments xmlns="http://schemas.openxmlformats.org/spreadsheetml/2006/main">
  <authors>
    <author>cj105201</author>
  </authors>
  <commentList>
    <comment ref="C34" authorId="0">
      <text>
        <r>
          <rPr>
            <b/>
            <sz val="9"/>
            <color indexed="81"/>
            <rFont val="ＭＳ Ｐゴシック"/>
            <family val="3"/>
            <charset val="128"/>
          </rPr>
          <t>組合せシートのトーナメント表の番号を入力してください</t>
        </r>
      </text>
    </comment>
  </commentList>
</comments>
</file>

<file path=xl/sharedStrings.xml><?xml version="1.0" encoding="utf-8"?>
<sst xmlns="http://schemas.openxmlformats.org/spreadsheetml/2006/main" count="450" uniqueCount="118">
  <si>
    <t>バレーボール競技・組み合わせ</t>
    <rPh sb="6" eb="8">
      <t>キョウギ</t>
    </rPh>
    <rPh sb="9" eb="10">
      <t>ク</t>
    </rPh>
    <rPh sb="11" eb="12">
      <t>ア</t>
    </rPh>
    <phoneticPr fontId="2"/>
  </si>
  <si>
    <t>県順位</t>
    <rPh sb="0" eb="1">
      <t>ケン</t>
    </rPh>
    <rPh sb="1" eb="3">
      <t>ジュンイ</t>
    </rPh>
    <phoneticPr fontId="2"/>
  </si>
  <si>
    <t>学校名</t>
    <rPh sb="0" eb="3">
      <t>ガッコウメイ</t>
    </rPh>
    <phoneticPr fontId="2"/>
  </si>
  <si>
    <t>県表示</t>
    <rPh sb="0" eb="1">
      <t>ケン</t>
    </rPh>
    <rPh sb="1" eb="3">
      <t>ヒョウジ</t>
    </rPh>
    <phoneticPr fontId="2"/>
  </si>
  <si>
    <t>岡山１</t>
    <rPh sb="0" eb="2">
      <t>オカヤマ</t>
    </rPh>
    <phoneticPr fontId="2"/>
  </si>
  <si>
    <t>落合</t>
    <rPh sb="0" eb="2">
      <t>オチアイ</t>
    </rPh>
    <phoneticPr fontId="2"/>
  </si>
  <si>
    <t>岡山</t>
    <rPh sb="0" eb="2">
      <t>オカヤマ</t>
    </rPh>
    <phoneticPr fontId="2"/>
  </si>
  <si>
    <t>抽選</t>
    <rPh sb="0" eb="2">
      <t>チュウセン</t>
    </rPh>
    <phoneticPr fontId="2"/>
  </si>
  <si>
    <t>【男子の部】</t>
    <rPh sb="1" eb="3">
      <t>ダンシ</t>
    </rPh>
    <rPh sb="4" eb="5">
      <t>ブ</t>
    </rPh>
    <phoneticPr fontId="2"/>
  </si>
  <si>
    <t>８月９日（火）</t>
    <rPh sb="5" eb="6">
      <t>カ</t>
    </rPh>
    <phoneticPr fontId="2"/>
  </si>
  <si>
    <t>岡山２</t>
    <rPh sb="0" eb="2">
      <t>オカヤマ</t>
    </rPh>
    <phoneticPr fontId="2"/>
  </si>
  <si>
    <t>金光学園</t>
    <rPh sb="0" eb="1">
      <t>キン</t>
    </rPh>
    <rPh sb="1" eb="2">
      <t>ヒカリ</t>
    </rPh>
    <rPh sb="2" eb="4">
      <t>ガクエン</t>
    </rPh>
    <phoneticPr fontId="2"/>
  </si>
  <si>
    <t>山口２</t>
    <rPh sb="0" eb="2">
      <t>ヤマグチ</t>
    </rPh>
    <phoneticPr fontId="2"/>
  </si>
  <si>
    <t>鳥取１</t>
    <rPh sb="0" eb="2">
      <t>トットリ</t>
    </rPh>
    <phoneticPr fontId="2"/>
  </si>
  <si>
    <t>気高</t>
    <rPh sb="0" eb="1">
      <t>キ</t>
    </rPh>
    <rPh sb="1" eb="2">
      <t>タカ</t>
    </rPh>
    <phoneticPr fontId="2"/>
  </si>
  <si>
    <t>鳥取</t>
    <rPh sb="0" eb="2">
      <t>トットリ</t>
    </rPh>
    <phoneticPr fontId="2"/>
  </si>
  <si>
    <t>鳥取２</t>
    <rPh sb="0" eb="2">
      <t>トットリ</t>
    </rPh>
    <phoneticPr fontId="2"/>
  </si>
  <si>
    <t>岩美</t>
    <rPh sb="0" eb="1">
      <t>イワ</t>
    </rPh>
    <rPh sb="1" eb="2">
      <t>ウツク</t>
    </rPh>
    <phoneticPr fontId="2"/>
  </si>
  <si>
    <t>広島１</t>
    <rPh sb="0" eb="2">
      <t>ヒロシマ</t>
    </rPh>
    <phoneticPr fontId="2"/>
  </si>
  <si>
    <t>C1</t>
    <phoneticPr fontId="2"/>
  </si>
  <si>
    <t>D1</t>
    <phoneticPr fontId="2"/>
  </si>
  <si>
    <t>島根１</t>
    <rPh sb="0" eb="2">
      <t>シマネ</t>
    </rPh>
    <phoneticPr fontId="2"/>
  </si>
  <si>
    <t>安来第三</t>
    <rPh sb="0" eb="2">
      <t>ヤスギ</t>
    </rPh>
    <rPh sb="2" eb="3">
      <t>ダイ</t>
    </rPh>
    <rPh sb="3" eb="4">
      <t>３</t>
    </rPh>
    <phoneticPr fontId="2"/>
  </si>
  <si>
    <t>島根</t>
    <rPh sb="0" eb="2">
      <t>シマネ</t>
    </rPh>
    <phoneticPr fontId="2"/>
  </si>
  <si>
    <t>広島３</t>
    <rPh sb="0" eb="2">
      <t>ヒロシマ</t>
    </rPh>
    <phoneticPr fontId="2"/>
  </si>
  <si>
    <t>島根２</t>
    <rPh sb="0" eb="2">
      <t>シマネ</t>
    </rPh>
    <phoneticPr fontId="2"/>
  </si>
  <si>
    <t>松江第二</t>
    <rPh sb="0" eb="2">
      <t>マツエ</t>
    </rPh>
    <rPh sb="2" eb="4">
      <t>ダイニ</t>
    </rPh>
    <phoneticPr fontId="2"/>
  </si>
  <si>
    <t>城山北</t>
    <rPh sb="0" eb="2">
      <t>ジョウヤマ</t>
    </rPh>
    <rPh sb="2" eb="3">
      <t>キタ</t>
    </rPh>
    <phoneticPr fontId="2"/>
  </si>
  <si>
    <t>広島</t>
    <rPh sb="0" eb="2">
      <t>ヒロシマ</t>
    </rPh>
    <phoneticPr fontId="2"/>
  </si>
  <si>
    <t>広島２</t>
    <rPh sb="0" eb="2">
      <t>ヒロシマ</t>
    </rPh>
    <phoneticPr fontId="2"/>
  </si>
  <si>
    <t>井口</t>
    <rPh sb="0" eb="2">
      <t>イノクチ</t>
    </rPh>
    <phoneticPr fontId="2"/>
  </si>
  <si>
    <t>東原</t>
    <rPh sb="0" eb="2">
      <t>ヒガシハラ</t>
    </rPh>
    <phoneticPr fontId="2"/>
  </si>
  <si>
    <t>広島４</t>
    <rPh sb="0" eb="2">
      <t>ヒロシマ</t>
    </rPh>
    <phoneticPr fontId="2"/>
  </si>
  <si>
    <t>亀山</t>
    <rPh sb="0" eb="2">
      <t>カメヤマ</t>
    </rPh>
    <phoneticPr fontId="2"/>
  </si>
  <si>
    <t>山口１</t>
    <rPh sb="0" eb="2">
      <t>ヤマグチ</t>
    </rPh>
    <phoneticPr fontId="2"/>
  </si>
  <si>
    <t>桑山・華西</t>
    <rPh sb="0" eb="1">
      <t>クワ</t>
    </rPh>
    <rPh sb="1" eb="2">
      <t>ヤマ</t>
    </rPh>
    <rPh sb="3" eb="4">
      <t>ハナ</t>
    </rPh>
    <rPh sb="4" eb="5">
      <t>ニシ</t>
    </rPh>
    <phoneticPr fontId="2"/>
  </si>
  <si>
    <t>山口</t>
    <rPh sb="0" eb="2">
      <t>ヤマグチ</t>
    </rPh>
    <phoneticPr fontId="2"/>
  </si>
  <si>
    <t>高川学園</t>
    <rPh sb="0" eb="2">
      <t>タカガワ</t>
    </rPh>
    <rPh sb="2" eb="4">
      <t>ガクエン</t>
    </rPh>
    <phoneticPr fontId="2"/>
  </si>
  <si>
    <t>C3</t>
    <phoneticPr fontId="2"/>
  </si>
  <si>
    <t>D3</t>
    <phoneticPr fontId="2"/>
  </si>
  <si>
    <t>C4</t>
    <phoneticPr fontId="2"/>
  </si>
  <si>
    <t>C2</t>
    <phoneticPr fontId="2"/>
  </si>
  <si>
    <t>D2</t>
    <phoneticPr fontId="2"/>
  </si>
  <si>
    <t>D4</t>
    <phoneticPr fontId="2"/>
  </si>
  <si>
    <t>【女子の部】</t>
    <rPh sb="1" eb="3">
      <t>ジョシ</t>
    </rPh>
    <rPh sb="4" eb="5">
      <t>ブ</t>
    </rPh>
    <phoneticPr fontId="2"/>
  </si>
  <si>
    <t>就実</t>
    <rPh sb="0" eb="2">
      <t>シュウジツ</t>
    </rPh>
    <phoneticPr fontId="2"/>
  </si>
  <si>
    <t>理大附</t>
    <rPh sb="0" eb="1">
      <t>リ</t>
    </rPh>
    <rPh sb="1" eb="2">
      <t>ダイ</t>
    </rPh>
    <rPh sb="2" eb="3">
      <t>フ</t>
    </rPh>
    <phoneticPr fontId="2"/>
  </si>
  <si>
    <t>米子北斗</t>
    <rPh sb="0" eb="2">
      <t>ヨナゴ</t>
    </rPh>
    <rPh sb="2" eb="4">
      <t>ホクト</t>
    </rPh>
    <phoneticPr fontId="2"/>
  </si>
  <si>
    <t>鳥取西</t>
    <rPh sb="0" eb="2">
      <t>トットリ</t>
    </rPh>
    <rPh sb="2" eb="3">
      <t>ニシ</t>
    </rPh>
    <phoneticPr fontId="2"/>
  </si>
  <si>
    <t>大田西</t>
    <rPh sb="0" eb="2">
      <t>オオタ</t>
    </rPh>
    <rPh sb="2" eb="3">
      <t>ニシ</t>
    </rPh>
    <phoneticPr fontId="2"/>
  </si>
  <si>
    <t>東出雲</t>
    <rPh sb="0" eb="1">
      <t>ヒガシ</t>
    </rPh>
    <rPh sb="1" eb="3">
      <t>イズモ</t>
    </rPh>
    <phoneticPr fontId="2"/>
  </si>
  <si>
    <t>可部</t>
    <rPh sb="0" eb="1">
      <t>カ</t>
    </rPh>
    <rPh sb="1" eb="2">
      <t>ベ</t>
    </rPh>
    <phoneticPr fontId="2"/>
  </si>
  <si>
    <t>A1</t>
    <phoneticPr fontId="2"/>
  </si>
  <si>
    <t>B1</t>
    <phoneticPr fontId="2"/>
  </si>
  <si>
    <t>翠町</t>
    <rPh sb="0" eb="1">
      <t>ミドリ</t>
    </rPh>
    <rPh sb="1" eb="2">
      <t>マチ</t>
    </rPh>
    <phoneticPr fontId="2"/>
  </si>
  <si>
    <t>口田</t>
    <rPh sb="0" eb="1">
      <t>クチ</t>
    </rPh>
    <rPh sb="1" eb="2">
      <t>タ</t>
    </rPh>
    <phoneticPr fontId="2"/>
  </si>
  <si>
    <t>安佐</t>
    <rPh sb="0" eb="2">
      <t>アサ</t>
    </rPh>
    <phoneticPr fontId="2"/>
  </si>
  <si>
    <t>徳地</t>
    <rPh sb="0" eb="2">
      <t>トクチ</t>
    </rPh>
    <phoneticPr fontId="2"/>
  </si>
  <si>
    <t>佐波</t>
    <rPh sb="0" eb="1">
      <t>サ</t>
    </rPh>
    <rPh sb="1" eb="2">
      <t>ナミ</t>
    </rPh>
    <phoneticPr fontId="2"/>
  </si>
  <si>
    <t>A3</t>
    <phoneticPr fontId="2"/>
  </si>
  <si>
    <t>B3</t>
    <phoneticPr fontId="2"/>
  </si>
  <si>
    <t>A4</t>
    <phoneticPr fontId="2"/>
  </si>
  <si>
    <t>A2</t>
    <phoneticPr fontId="2"/>
  </si>
  <si>
    <t>B2</t>
    <phoneticPr fontId="2"/>
  </si>
  <si>
    <t>B4</t>
    <phoneticPr fontId="2"/>
  </si>
  <si>
    <t>C</t>
    <phoneticPr fontId="2"/>
  </si>
  <si>
    <t>C</t>
    <phoneticPr fontId="2"/>
  </si>
  <si>
    <t>コート</t>
    <phoneticPr fontId="2"/>
  </si>
  <si>
    <t>D</t>
    <phoneticPr fontId="2"/>
  </si>
  <si>
    <t>A</t>
    <phoneticPr fontId="2"/>
  </si>
  <si>
    <t>A</t>
    <phoneticPr fontId="2"/>
  </si>
  <si>
    <t>B</t>
    <phoneticPr fontId="2"/>
  </si>
  <si>
    <t>E</t>
    <phoneticPr fontId="2"/>
  </si>
  <si>
    <t>F</t>
    <phoneticPr fontId="2"/>
  </si>
  <si>
    <t>試合順</t>
    <rPh sb="0" eb="2">
      <t>シアイ</t>
    </rPh>
    <rPh sb="2" eb="3">
      <t>ジュン</t>
    </rPh>
    <phoneticPr fontId="2"/>
  </si>
  <si>
    <t>ゲーム名</t>
    <rPh sb="3" eb="4">
      <t>メイ</t>
    </rPh>
    <phoneticPr fontId="2"/>
  </si>
  <si>
    <t>行</t>
    <rPh sb="0" eb="1">
      <t>ギョウ</t>
    </rPh>
    <phoneticPr fontId="2"/>
  </si>
  <si>
    <t>列</t>
    <rPh sb="0" eb="1">
      <t>レツ</t>
    </rPh>
    <phoneticPr fontId="2"/>
  </si>
  <si>
    <t>ゲーム</t>
    <phoneticPr fontId="2"/>
  </si>
  <si>
    <t>セット数</t>
    <rPh sb="3" eb="4">
      <t>スウ</t>
    </rPh>
    <phoneticPr fontId="2"/>
  </si>
  <si>
    <t>左</t>
    <rPh sb="0" eb="1">
      <t>ヒダリ</t>
    </rPh>
    <phoneticPr fontId="2"/>
  </si>
  <si>
    <t>右</t>
    <rPh sb="0" eb="1">
      <t>ミギ</t>
    </rPh>
    <phoneticPr fontId="2"/>
  </si>
  <si>
    <t>勝者</t>
    <rPh sb="0" eb="1">
      <t>カ</t>
    </rPh>
    <rPh sb="1" eb="2">
      <t>シャ</t>
    </rPh>
    <phoneticPr fontId="2"/>
  </si>
  <si>
    <t>敗者</t>
    <rPh sb="0" eb="2">
      <t>ハイシャ</t>
    </rPh>
    <phoneticPr fontId="2"/>
  </si>
  <si>
    <t>左セット</t>
    <rPh sb="0" eb="1">
      <t>ヒダリ</t>
    </rPh>
    <phoneticPr fontId="2"/>
  </si>
  <si>
    <t>得点左</t>
    <rPh sb="0" eb="2">
      <t>トクテン</t>
    </rPh>
    <rPh sb="2" eb="3">
      <t>ヒダリ</t>
    </rPh>
    <phoneticPr fontId="2"/>
  </si>
  <si>
    <t>得点右</t>
    <rPh sb="0" eb="2">
      <t>トクテン</t>
    </rPh>
    <rPh sb="2" eb="3">
      <t>ミギ</t>
    </rPh>
    <phoneticPr fontId="2"/>
  </si>
  <si>
    <t>右セット</t>
    <rPh sb="0" eb="1">
      <t>ミギ</t>
    </rPh>
    <phoneticPr fontId="2"/>
  </si>
  <si>
    <t>セット勝</t>
    <rPh sb="3" eb="4">
      <t>カ</t>
    </rPh>
    <phoneticPr fontId="2"/>
  </si>
  <si>
    <t>得点勝</t>
    <rPh sb="0" eb="2">
      <t>トクテン</t>
    </rPh>
    <rPh sb="2" eb="3">
      <t>カ</t>
    </rPh>
    <phoneticPr fontId="2"/>
  </si>
  <si>
    <t>得点負</t>
    <rPh sb="0" eb="2">
      <t>トクテン</t>
    </rPh>
    <rPh sb="2" eb="3">
      <t>マ</t>
    </rPh>
    <phoneticPr fontId="2"/>
  </si>
  <si>
    <t>セット負</t>
    <rPh sb="3" eb="4">
      <t>マ</t>
    </rPh>
    <phoneticPr fontId="2"/>
  </si>
  <si>
    <t>－</t>
    <phoneticPr fontId="2"/>
  </si>
  <si>
    <t>主審</t>
    <rPh sb="0" eb="2">
      <t>シュシン</t>
    </rPh>
    <phoneticPr fontId="2"/>
  </si>
  <si>
    <t>副審</t>
    <rPh sb="0" eb="2">
      <t>フクシン</t>
    </rPh>
    <phoneticPr fontId="2"/>
  </si>
  <si>
    <t>記録</t>
    <rPh sb="0" eb="2">
      <t>キロク</t>
    </rPh>
    <phoneticPr fontId="2"/>
  </si>
  <si>
    <t>ラインジャッジ</t>
    <phoneticPr fontId="2"/>
  </si>
  <si>
    <t>①</t>
    <phoneticPr fontId="2"/>
  </si>
  <si>
    <t>②</t>
    <phoneticPr fontId="2"/>
  </si>
  <si>
    <t>E1の勝者</t>
    <rPh sb="3" eb="5">
      <t>ショウシャ</t>
    </rPh>
    <phoneticPr fontId="2"/>
  </si>
  <si>
    <t>F1の勝者</t>
    <rPh sb="3" eb="5">
      <t>ショウシャ</t>
    </rPh>
    <phoneticPr fontId="2"/>
  </si>
  <si>
    <t>E2の勝者</t>
    <rPh sb="3" eb="5">
      <t>ショウシャ</t>
    </rPh>
    <phoneticPr fontId="2"/>
  </si>
  <si>
    <t>E3の勝者</t>
    <rPh sb="3" eb="5">
      <t>ショウシャ</t>
    </rPh>
    <phoneticPr fontId="2"/>
  </si>
  <si>
    <t>F2の勝者</t>
    <rPh sb="3" eb="5">
      <t>ショウシャ</t>
    </rPh>
    <phoneticPr fontId="2"/>
  </si>
  <si>
    <t>F3の勝者</t>
    <rPh sb="3" eb="5">
      <t>ショウシャ</t>
    </rPh>
    <phoneticPr fontId="2"/>
  </si>
  <si>
    <t>③</t>
    <phoneticPr fontId="2"/>
  </si>
  <si>
    <t>A3の勝者</t>
    <rPh sb="3" eb="5">
      <t>ショウシャ</t>
    </rPh>
    <phoneticPr fontId="2"/>
  </si>
  <si>
    <t>A4の勝者</t>
    <rPh sb="3" eb="5">
      <t>ショウシャ</t>
    </rPh>
    <phoneticPr fontId="2"/>
  </si>
  <si>
    <t>C4の勝者</t>
    <rPh sb="3" eb="5">
      <t>ショウシャ</t>
    </rPh>
    <phoneticPr fontId="2"/>
  </si>
  <si>
    <t>D4の勝者</t>
    <rPh sb="3" eb="5">
      <t>ショウシャ</t>
    </rPh>
    <phoneticPr fontId="2"/>
  </si>
  <si>
    <t>B3の勝者</t>
    <rPh sb="3" eb="5">
      <t>ショウシャ</t>
    </rPh>
    <phoneticPr fontId="2"/>
  </si>
  <si>
    <t>B4の勝者</t>
    <rPh sb="3" eb="5">
      <t>ショウシャ</t>
    </rPh>
    <phoneticPr fontId="2"/>
  </si>
  <si>
    <t>E4の勝者</t>
    <rPh sb="3" eb="5">
      <t>ショウシャ</t>
    </rPh>
    <phoneticPr fontId="2"/>
  </si>
  <si>
    <t>F4の勝者</t>
    <rPh sb="3" eb="5">
      <t>ショウシャ</t>
    </rPh>
    <phoneticPr fontId="2"/>
  </si>
  <si>
    <t>C①の勝者</t>
    <rPh sb="3" eb="5">
      <t>ショウシャ</t>
    </rPh>
    <phoneticPr fontId="2"/>
  </si>
  <si>
    <t>C②の勝者</t>
    <rPh sb="3" eb="5">
      <t>ショウシャ</t>
    </rPh>
    <phoneticPr fontId="2"/>
  </si>
  <si>
    <t>D①の勝者</t>
    <rPh sb="3" eb="5">
      <t>ショウシャ</t>
    </rPh>
    <phoneticPr fontId="2"/>
  </si>
  <si>
    <t>D②の勝者</t>
    <rPh sb="3" eb="5">
      <t>ショウシャ</t>
    </rPh>
    <phoneticPr fontId="2"/>
  </si>
</sst>
</file>

<file path=xl/styles.xml><?xml version="1.0" encoding="utf-8"?>
<styleSheet xmlns="http://schemas.openxmlformats.org/spreadsheetml/2006/main">
  <fonts count="1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b/>
      <i/>
      <sz val="11"/>
      <name val="ＭＳ Ｐゴシック"/>
      <family val="3"/>
      <charset val="128"/>
    </font>
    <font>
      <sz val="12"/>
      <name val="ＭＳ Ｐゴシック"/>
      <family val="3"/>
      <charset val="128"/>
    </font>
    <font>
      <b/>
      <sz val="9"/>
      <color indexed="81"/>
      <name val="ＭＳ Ｐゴシック"/>
      <family val="3"/>
      <charset val="128"/>
    </font>
    <font>
      <sz val="9"/>
      <color indexed="81"/>
      <name val="ＭＳ Ｐゴシック"/>
      <family val="3"/>
      <charset val="128"/>
    </font>
    <font>
      <sz val="11"/>
      <color indexed="9"/>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Dot">
        <color indexed="64"/>
      </right>
      <top/>
      <bottom/>
      <diagonal/>
    </border>
    <border>
      <left style="dashDot">
        <color indexed="64"/>
      </left>
      <right/>
      <top/>
      <bottom/>
      <diagonal/>
    </border>
    <border>
      <left/>
      <right style="dashDot">
        <color indexed="64"/>
      </right>
      <top style="thin">
        <color indexed="64"/>
      </top>
      <bottom/>
      <diagonal/>
    </border>
    <border>
      <left style="dashDot">
        <color indexed="64"/>
      </left>
      <right style="thin">
        <color indexed="64"/>
      </right>
      <top style="thin">
        <color indexed="64"/>
      </top>
      <bottom/>
      <diagonal/>
    </border>
    <border>
      <left style="thin">
        <color indexed="64"/>
      </left>
      <right style="dashDot">
        <color indexed="64"/>
      </right>
      <top style="thin">
        <color indexed="64"/>
      </top>
      <bottom/>
      <diagonal/>
    </border>
    <border>
      <left style="dashDot">
        <color indexed="64"/>
      </left>
      <right/>
      <top style="thin">
        <color indexed="64"/>
      </top>
      <bottom/>
      <diagonal/>
    </border>
    <border>
      <left style="dashDot">
        <color indexed="64"/>
      </left>
      <right style="thin">
        <color indexed="64"/>
      </right>
      <top/>
      <bottom/>
      <diagonal/>
    </border>
    <border>
      <left style="thin">
        <color indexed="64"/>
      </left>
      <right style="dashDot">
        <color indexed="64"/>
      </right>
      <top/>
      <bottom/>
      <diagonal/>
    </border>
    <border>
      <left/>
      <right/>
      <top style="thin">
        <color indexed="64"/>
      </top>
      <bottom style="thin">
        <color indexed="64"/>
      </bottom>
      <diagonal/>
    </border>
    <border>
      <left/>
      <right style="dashDot">
        <color indexed="64"/>
      </right>
      <top/>
      <bottom style="thin">
        <color indexed="64"/>
      </bottom>
      <diagonal/>
    </border>
    <border>
      <left style="dashDot">
        <color indexed="64"/>
      </left>
      <right style="thin">
        <color indexed="64"/>
      </right>
      <top/>
      <bottom style="thin">
        <color indexed="64"/>
      </bottom>
      <diagonal/>
    </border>
    <border>
      <left style="thin">
        <color indexed="64"/>
      </left>
      <right style="dashDot">
        <color indexed="64"/>
      </right>
      <top/>
      <bottom style="thin">
        <color indexed="64"/>
      </bottom>
      <diagonal/>
    </border>
    <border>
      <left style="dashDot">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31">
    <xf numFmtId="0" fontId="0" fillId="0" borderId="0" xfId="0">
      <alignment vertical="center"/>
    </xf>
    <xf numFmtId="0" fontId="0" fillId="0" borderId="0" xfId="0" applyAlignment="1">
      <alignment vertical="center" shrinkToFit="1"/>
    </xf>
    <xf numFmtId="0" fontId="4" fillId="0" borderId="1" xfId="0" applyFont="1"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2" borderId="1" xfId="0" applyFill="1" applyBorder="1">
      <alignment vertical="center"/>
    </xf>
    <xf numFmtId="0" fontId="0" fillId="3" borderId="1" xfId="0" applyFill="1" applyBorder="1">
      <alignment vertical="center"/>
    </xf>
    <xf numFmtId="0" fontId="0" fillId="0" borderId="0" xfId="0">
      <alignment vertical="center"/>
    </xf>
    <xf numFmtId="0" fontId="3" fillId="0" borderId="0" xfId="0" applyFont="1" applyAlignment="1">
      <alignment horizontal="distributed" vertical="center"/>
    </xf>
    <xf numFmtId="0" fontId="5" fillId="0" borderId="0" xfId="0" applyFont="1" applyBorder="1" applyAlignment="1">
      <alignment vertical="center"/>
    </xf>
    <xf numFmtId="0" fontId="0" fillId="0" borderId="0" xfId="0" applyBorder="1" applyAlignment="1">
      <alignment vertical="center"/>
    </xf>
    <xf numFmtId="0" fontId="3" fillId="0" borderId="2" xfId="0" applyFont="1" applyBorder="1" applyAlignment="1">
      <alignment horizontal="distributed"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4" borderId="1" xfId="0" applyFill="1" applyBorder="1">
      <alignment vertical="center"/>
    </xf>
    <xf numFmtId="0" fontId="4" fillId="0" borderId="0" xfId="0" applyFont="1" applyBorder="1" applyAlignment="1">
      <alignment horizontal="center" vertical="center"/>
    </xf>
    <xf numFmtId="0" fontId="1"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Alignment="1">
      <alignment horizontal="left" vertical="center"/>
    </xf>
    <xf numFmtId="0" fontId="0" fillId="4" borderId="1" xfId="0" applyFont="1" applyFill="1" applyBorder="1">
      <alignment vertical="center"/>
    </xf>
    <xf numFmtId="0" fontId="0" fillId="0" borderId="6" xfId="0" applyBorder="1">
      <alignment vertical="center"/>
    </xf>
    <xf numFmtId="0" fontId="0" fillId="0" borderId="5" xfId="0" applyBorder="1">
      <alignment vertical="center"/>
    </xf>
    <xf numFmtId="0" fontId="3" fillId="0" borderId="0" xfId="0" applyFont="1" applyBorder="1" applyAlignment="1">
      <alignment horizontal="distributed" vertical="center"/>
    </xf>
    <xf numFmtId="0" fontId="1" fillId="0" borderId="7" xfId="0" applyFont="1" applyBorder="1" applyAlignment="1">
      <alignment horizontal="center" vertical="center" shrinkToFit="1"/>
    </xf>
    <xf numFmtId="0" fontId="0" fillId="0" borderId="7" xfId="0" applyBorder="1">
      <alignment vertical="center"/>
    </xf>
    <xf numFmtId="0" fontId="0" fillId="0" borderId="7" xfId="0" applyBorder="1" applyAlignment="1">
      <alignment vertical="center"/>
    </xf>
    <xf numFmtId="0" fontId="0" fillId="0" borderId="8" xfId="0" applyBorder="1">
      <alignment vertical="center"/>
    </xf>
    <xf numFmtId="0" fontId="0" fillId="0" borderId="9" xfId="0" applyBorder="1">
      <alignment vertical="center"/>
    </xf>
    <xf numFmtId="0" fontId="0" fillId="0" borderId="2" xfId="0" applyBorder="1" applyAlignment="1">
      <alignment vertical="center"/>
    </xf>
    <xf numFmtId="0" fontId="0" fillId="0" borderId="1" xfId="0" applyFill="1" applyBorder="1">
      <alignment vertical="center"/>
    </xf>
    <xf numFmtId="0" fontId="1" fillId="0" borderId="2" xfId="0" applyFont="1" applyBorder="1" applyAlignment="1">
      <alignment horizontal="center" vertical="center" shrinkToFit="1"/>
    </xf>
    <xf numFmtId="0" fontId="3" fillId="0" borderId="0" xfId="0" applyFont="1" applyAlignment="1">
      <alignment vertical="center"/>
    </xf>
    <xf numFmtId="0" fontId="1" fillId="0" borderId="0" xfId="0" applyFont="1" applyBorder="1" applyAlignment="1">
      <alignment horizontal="center" vertical="center" shrinkToFit="1"/>
    </xf>
    <xf numFmtId="0" fontId="3" fillId="0" borderId="7" xfId="0" applyFont="1" applyBorder="1" applyAlignment="1">
      <alignment horizontal="distributed" vertical="center"/>
    </xf>
    <xf numFmtId="0" fontId="0" fillId="0" borderId="10" xfId="0" applyBorder="1">
      <alignment vertical="center"/>
    </xf>
    <xf numFmtId="0" fontId="0" fillId="0" borderId="11" xfId="0" applyBorder="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5" xfId="0"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lignment vertical="center"/>
    </xf>
    <xf numFmtId="0" fontId="0" fillId="0" borderId="15" xfId="0" applyBorder="1">
      <alignment vertical="center"/>
    </xf>
    <xf numFmtId="0" fontId="0" fillId="0" borderId="16" xfId="0" applyBorder="1" applyAlignment="1">
      <alignment horizontal="right" vertical="center"/>
    </xf>
    <xf numFmtId="0" fontId="0" fillId="0" borderId="17" xfId="0" applyBorder="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vertical="center"/>
    </xf>
    <xf numFmtId="0" fontId="4" fillId="0" borderId="18" xfId="0" applyFont="1" applyBorder="1" applyAlignment="1">
      <alignment horizontal="center" vertical="center"/>
    </xf>
    <xf numFmtId="0" fontId="4" fillId="2" borderId="1" xfId="0" applyFont="1" applyFill="1"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lignment vertical="center"/>
    </xf>
    <xf numFmtId="0" fontId="0" fillId="0" borderId="22" xfId="0" applyBorder="1">
      <alignment vertical="center"/>
    </xf>
    <xf numFmtId="0" fontId="0" fillId="0" borderId="0" xfId="0" applyAlignment="1">
      <alignment horizontal="center" vertical="center"/>
    </xf>
    <xf numFmtId="0" fontId="0" fillId="0" borderId="0" xfId="0">
      <alignment vertical="center"/>
    </xf>
    <xf numFmtId="0" fontId="3" fillId="0" borderId="0" xfId="0" applyFont="1" applyAlignment="1">
      <alignment horizontal="distributed" vertical="center"/>
    </xf>
    <xf numFmtId="0" fontId="0" fillId="0" borderId="0" xfId="0"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0" xfId="0" applyFont="1" applyAlignment="1">
      <alignment horizontal="distributed" vertical="center" shrinkToFit="1"/>
    </xf>
    <xf numFmtId="0" fontId="6" fillId="0" borderId="0" xfId="0" applyFont="1" applyAlignment="1">
      <alignment horizontal="distributed" vertical="center"/>
    </xf>
    <xf numFmtId="0" fontId="3" fillId="0" borderId="0" xfId="0" applyFont="1" applyAlignment="1">
      <alignment horizontal="center" vertical="center"/>
    </xf>
    <xf numFmtId="0" fontId="0" fillId="0" borderId="5" xfId="0" applyNumberFormat="1" applyBorder="1">
      <alignment vertical="center"/>
    </xf>
    <xf numFmtId="0" fontId="0" fillId="0" borderId="23" xfId="0" applyBorder="1">
      <alignment vertical="center"/>
    </xf>
    <xf numFmtId="0" fontId="0" fillId="0" borderId="3" xfId="0" applyBorder="1" applyAlignment="1">
      <alignment vertical="center" shrinkToFit="1"/>
    </xf>
    <xf numFmtId="0" fontId="0" fillId="0" borderId="23" xfId="0" applyBorder="1" applyAlignment="1">
      <alignment vertical="center" shrinkToFi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3" fillId="0" borderId="27" xfId="0" applyFont="1" applyBorder="1" applyAlignment="1">
      <alignment vertical="center" textRotation="255" shrinkToFit="1"/>
    </xf>
    <xf numFmtId="0" fontId="3" fillId="0" borderId="27" xfId="0" applyFont="1" applyBorder="1" applyAlignment="1">
      <alignment vertical="center" textRotation="255"/>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0" xfId="0" applyBorder="1">
      <alignment vertical="center"/>
    </xf>
    <xf numFmtId="0" fontId="9" fillId="0" borderId="0" xfId="0" applyFont="1" applyBorder="1">
      <alignment vertical="center"/>
    </xf>
    <xf numFmtId="0" fontId="0" fillId="0" borderId="6"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1" fillId="0" borderId="5" xfId="0" applyFont="1" applyBorder="1" applyAlignment="1">
      <alignment horizontal="center" vertical="center"/>
    </xf>
    <xf numFmtId="0" fontId="1" fillId="0" borderId="37" xfId="0" applyFont="1" applyBorder="1" applyAlignment="1">
      <alignment horizontal="center" vertical="center" shrinkToFit="1"/>
    </xf>
    <xf numFmtId="0" fontId="1" fillId="0" borderId="37" xfId="0" applyFont="1" applyBorder="1" applyAlignment="1">
      <alignment horizontal="center" vertical="center"/>
    </xf>
    <xf numFmtId="0" fontId="0" fillId="0" borderId="38" xfId="0" applyBorder="1">
      <alignment vertical="center"/>
    </xf>
    <xf numFmtId="0" fontId="0" fillId="0" borderId="39" xfId="0" applyBorder="1">
      <alignment vertical="center"/>
    </xf>
    <xf numFmtId="0" fontId="0" fillId="0" borderId="18" xfId="0" applyBorder="1">
      <alignment vertical="center"/>
    </xf>
    <xf numFmtId="0" fontId="0" fillId="0" borderId="1" xfId="0" applyBorder="1" applyAlignment="1">
      <alignment vertical="center" shrinkToFit="1"/>
    </xf>
    <xf numFmtId="0" fontId="0" fillId="0" borderId="37" xfId="0" applyBorder="1">
      <alignment vertical="center"/>
    </xf>
    <xf numFmtId="0" fontId="0" fillId="0" borderId="40" xfId="0" applyBorder="1">
      <alignment vertical="center"/>
    </xf>
    <xf numFmtId="0" fontId="0" fillId="0" borderId="41" xfId="0" applyBorder="1">
      <alignment vertical="center"/>
    </xf>
    <xf numFmtId="0" fontId="0" fillId="5" borderId="3" xfId="0" applyFill="1" applyBorder="1" applyAlignment="1">
      <alignment vertical="center" shrinkToFit="1"/>
    </xf>
    <xf numFmtId="0" fontId="0" fillId="5" borderId="23" xfId="0" applyFill="1" applyBorder="1" applyAlignment="1">
      <alignment vertical="center" shrinkToFit="1"/>
    </xf>
    <xf numFmtId="0" fontId="10" fillId="0" borderId="27" xfId="0" applyFont="1" applyBorder="1" applyAlignment="1">
      <alignment vertical="center" textRotation="255" wrapText="1"/>
    </xf>
    <xf numFmtId="0" fontId="0" fillId="0" borderId="5" xfId="0" applyNumberFormat="1" applyFill="1" applyBorder="1">
      <alignment vertical="center"/>
    </xf>
    <xf numFmtId="0" fontId="0" fillId="6" borderId="23" xfId="0" applyFill="1" applyBorder="1" applyAlignment="1">
      <alignment vertical="center" shrinkToFit="1"/>
    </xf>
    <xf numFmtId="0" fontId="0" fillId="6" borderId="3" xfId="0" applyFill="1" applyBorder="1" applyAlignment="1">
      <alignment vertical="center" shrinkToFit="1"/>
    </xf>
    <xf numFmtId="0" fontId="1" fillId="0" borderId="27" xfId="0" applyFont="1" applyBorder="1" applyAlignment="1">
      <alignment horizontal="center" vertical="center"/>
    </xf>
    <xf numFmtId="0" fontId="3" fillId="0" borderId="27" xfId="0" applyFont="1" applyBorder="1" applyAlignment="1">
      <alignment vertical="center" textRotation="255"/>
    </xf>
    <xf numFmtId="0" fontId="0" fillId="0" borderId="38" xfId="0" applyBorder="1" applyAlignment="1">
      <alignment vertical="center" shrinkToFit="1"/>
    </xf>
    <xf numFmtId="0" fontId="3" fillId="0" borderId="5" xfId="0" applyFont="1" applyBorder="1" applyAlignment="1">
      <alignment vertical="center" textRotation="255"/>
    </xf>
    <xf numFmtId="0" fontId="3" fillId="0" borderId="27" xfId="0" applyFont="1" applyBorder="1" applyAlignment="1">
      <alignment vertical="center" textRotation="255" shrinkToFit="1"/>
    </xf>
    <xf numFmtId="49" fontId="0" fillId="0" borderId="4" xfId="0" applyNumberFormat="1" applyBorder="1">
      <alignment vertical="center"/>
    </xf>
    <xf numFmtId="0" fontId="0" fillId="0" borderId="0" xfId="0" applyBorder="1" applyAlignment="1">
      <alignment vertical="center" shrinkToFit="1"/>
    </xf>
    <xf numFmtId="49" fontId="0" fillId="0" borderId="6" xfId="0" applyNumberFormat="1" applyBorder="1">
      <alignment vertical="center"/>
    </xf>
    <xf numFmtId="0" fontId="3" fillId="0" borderId="0" xfId="0" applyFont="1" applyBorder="1" applyAlignment="1">
      <alignment vertical="center" textRotation="255"/>
    </xf>
    <xf numFmtId="0" fontId="3" fillId="0" borderId="37" xfId="0" applyFont="1" applyBorder="1" applyAlignment="1">
      <alignment vertical="center" textRotation="255" shrinkToFit="1"/>
    </xf>
    <xf numFmtId="0" fontId="3" fillId="0" borderId="37" xfId="0" applyFont="1" applyBorder="1" applyAlignment="1">
      <alignment vertical="center" textRotation="255"/>
    </xf>
    <xf numFmtId="0" fontId="3" fillId="0" borderId="5" xfId="0" applyFont="1" applyBorder="1" applyAlignment="1">
      <alignment vertical="center" textRotation="255"/>
    </xf>
    <xf numFmtId="0" fontId="0" fillId="0" borderId="42" xfId="0" applyBorder="1">
      <alignment vertical="center"/>
    </xf>
    <xf numFmtId="49" fontId="0" fillId="0" borderId="9" xfId="0" applyNumberFormat="1" applyBorder="1">
      <alignment vertical="center"/>
    </xf>
    <xf numFmtId="0" fontId="0" fillId="0" borderId="7" xfId="0" applyBorder="1" applyAlignment="1">
      <alignment vertical="center" shrinkToFit="1"/>
    </xf>
    <xf numFmtId="49" fontId="0" fillId="0" borderId="0" xfId="0" applyNumberFormat="1">
      <alignment vertical="center"/>
    </xf>
    <xf numFmtId="0" fontId="3" fillId="0" borderId="0" xfId="0" applyFont="1" applyBorder="1" applyAlignment="1">
      <alignment vertical="center" textRotation="255" shrinkToFit="1"/>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0</xdr:colOff>
      <xdr:row>34</xdr:row>
      <xdr:rowOff>9525</xdr:rowOff>
    </xdr:from>
    <xdr:to>
      <xdr:col>27</xdr:col>
      <xdr:colOff>38100</xdr:colOff>
      <xdr:row>34</xdr:row>
      <xdr:rowOff>9525</xdr:rowOff>
    </xdr:to>
    <xdr:cxnSp macro="">
      <xdr:nvCxnSpPr>
        <xdr:cNvPr id="2" name="直線コネクタ 1"/>
        <xdr:cNvCxnSpPr/>
      </xdr:nvCxnSpPr>
      <xdr:spPr>
        <a:xfrm>
          <a:off x="9372600" y="5905500"/>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33</xdr:row>
      <xdr:rowOff>152400</xdr:rowOff>
    </xdr:from>
    <xdr:to>
      <xdr:col>16</xdr:col>
      <xdr:colOff>9525</xdr:colOff>
      <xdr:row>33</xdr:row>
      <xdr:rowOff>152400</xdr:rowOff>
    </xdr:to>
    <xdr:cxnSp macro="">
      <xdr:nvCxnSpPr>
        <xdr:cNvPr id="3" name="直線コネクタ 2"/>
        <xdr:cNvCxnSpPr/>
      </xdr:nvCxnSpPr>
      <xdr:spPr>
        <a:xfrm>
          <a:off x="5867400" y="5876925"/>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xdr:row>
      <xdr:rowOff>133350</xdr:rowOff>
    </xdr:from>
    <xdr:to>
      <xdr:col>27</xdr:col>
      <xdr:colOff>28575</xdr:colOff>
      <xdr:row>12</xdr:row>
      <xdr:rowOff>47625</xdr:rowOff>
    </xdr:to>
    <xdr:grpSp>
      <xdr:nvGrpSpPr>
        <xdr:cNvPr id="4" name="グループ化 30"/>
        <xdr:cNvGrpSpPr>
          <a:grpSpLocks/>
        </xdr:cNvGrpSpPr>
      </xdr:nvGrpSpPr>
      <xdr:grpSpPr bwMode="auto">
        <a:xfrm>
          <a:off x="8867775" y="1400175"/>
          <a:ext cx="2305050" cy="771525"/>
          <a:chOff x="8867775" y="1400175"/>
          <a:chExt cx="2305050" cy="771525"/>
        </a:xfrm>
      </xdr:grpSpPr>
      <xdr:cxnSp macro="">
        <xdr:nvCxnSpPr>
          <xdr:cNvPr id="5" name="直線コネクタ 4"/>
          <xdr:cNvCxnSpPr/>
        </xdr:nvCxnSpPr>
        <xdr:spPr>
          <a:xfrm>
            <a:off x="9363075" y="2143125"/>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9382125" y="1400175"/>
            <a:ext cx="0" cy="7715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8867775" y="1428750"/>
            <a:ext cx="5048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0</xdr:colOff>
      <xdr:row>38</xdr:row>
      <xdr:rowOff>9525</xdr:rowOff>
    </xdr:from>
    <xdr:to>
      <xdr:col>21</xdr:col>
      <xdr:colOff>142876</xdr:colOff>
      <xdr:row>38</xdr:row>
      <xdr:rowOff>9525</xdr:rowOff>
    </xdr:to>
    <xdr:cxnSp macro="">
      <xdr:nvCxnSpPr>
        <xdr:cNvPr id="8" name="直線コネクタ 7"/>
        <xdr:cNvCxnSpPr/>
      </xdr:nvCxnSpPr>
      <xdr:spPr>
        <a:xfrm flipH="1">
          <a:off x="8867775" y="6591300"/>
          <a:ext cx="495301"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21</xdr:row>
      <xdr:rowOff>0</xdr:rowOff>
    </xdr:from>
    <xdr:to>
      <xdr:col>22</xdr:col>
      <xdr:colOff>19050</xdr:colOff>
      <xdr:row>25</xdr:row>
      <xdr:rowOff>47625</xdr:rowOff>
    </xdr:to>
    <xdr:cxnSp macro="">
      <xdr:nvCxnSpPr>
        <xdr:cNvPr id="9" name="直線コネクタ 8"/>
        <xdr:cNvCxnSpPr/>
      </xdr:nvCxnSpPr>
      <xdr:spPr>
        <a:xfrm>
          <a:off x="9391650" y="3667125"/>
          <a:ext cx="0" cy="7334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333375</xdr:colOff>
      <xdr:row>33</xdr:row>
      <xdr:rowOff>123825</xdr:rowOff>
    </xdr:from>
    <xdr:to>
      <xdr:col>15</xdr:col>
      <xdr:colOff>333375</xdr:colOff>
      <xdr:row>38</xdr:row>
      <xdr:rowOff>9525</xdr:rowOff>
    </xdr:to>
    <xdr:cxnSp macro="">
      <xdr:nvCxnSpPr>
        <xdr:cNvPr id="10" name="直線コネクタ 9"/>
        <xdr:cNvCxnSpPr/>
      </xdr:nvCxnSpPr>
      <xdr:spPr>
        <a:xfrm>
          <a:off x="7648575" y="5848350"/>
          <a:ext cx="0" cy="74295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33</xdr:row>
      <xdr:rowOff>152400</xdr:rowOff>
    </xdr:from>
    <xdr:to>
      <xdr:col>21</xdr:col>
      <xdr:colOff>142875</xdr:colOff>
      <xdr:row>38</xdr:row>
      <xdr:rowOff>28575</xdr:rowOff>
    </xdr:to>
    <xdr:cxnSp macro="">
      <xdr:nvCxnSpPr>
        <xdr:cNvPr id="11" name="直線コネクタ 10"/>
        <xdr:cNvCxnSpPr/>
      </xdr:nvCxnSpPr>
      <xdr:spPr>
        <a:xfrm>
          <a:off x="9363075" y="5876925"/>
          <a:ext cx="0" cy="7334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xdr:row>
      <xdr:rowOff>142875</xdr:rowOff>
    </xdr:from>
    <xdr:to>
      <xdr:col>18</xdr:col>
      <xdr:colOff>19050</xdr:colOff>
      <xdr:row>12</xdr:row>
      <xdr:rowOff>19050</xdr:rowOff>
    </xdr:to>
    <xdr:grpSp>
      <xdr:nvGrpSpPr>
        <xdr:cNvPr id="12" name="グループ化 28"/>
        <xdr:cNvGrpSpPr>
          <a:grpSpLocks/>
        </xdr:cNvGrpSpPr>
      </xdr:nvGrpSpPr>
      <xdr:grpSpPr bwMode="auto">
        <a:xfrm>
          <a:off x="5848350" y="1409700"/>
          <a:ext cx="2333625" cy="733425"/>
          <a:chOff x="5848350" y="1409700"/>
          <a:chExt cx="2333625" cy="733425"/>
        </a:xfrm>
      </xdr:grpSpPr>
      <xdr:cxnSp macro="">
        <xdr:nvCxnSpPr>
          <xdr:cNvPr id="13" name="直線コネクタ 12"/>
          <xdr:cNvCxnSpPr/>
        </xdr:nvCxnSpPr>
        <xdr:spPr>
          <a:xfrm>
            <a:off x="5848350" y="2114550"/>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7686675" y="1409700"/>
            <a:ext cx="0" cy="7334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7677150" y="1438275"/>
            <a:ext cx="5048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323850</xdr:colOff>
      <xdr:row>38</xdr:row>
      <xdr:rowOff>0</xdr:rowOff>
    </xdr:from>
    <xdr:to>
      <xdr:col>18</xdr:col>
      <xdr:colOff>9527</xdr:colOff>
      <xdr:row>38</xdr:row>
      <xdr:rowOff>0</xdr:rowOff>
    </xdr:to>
    <xdr:cxnSp macro="">
      <xdr:nvCxnSpPr>
        <xdr:cNvPr id="16" name="直線コネクタ 15"/>
        <xdr:cNvCxnSpPr/>
      </xdr:nvCxnSpPr>
      <xdr:spPr>
        <a:xfrm flipH="1">
          <a:off x="7639050" y="6581775"/>
          <a:ext cx="533402"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17</xdr:row>
      <xdr:rowOff>9525</xdr:rowOff>
    </xdr:from>
    <xdr:to>
      <xdr:col>16</xdr:col>
      <xdr:colOff>0</xdr:colOff>
      <xdr:row>17</xdr:row>
      <xdr:rowOff>9525</xdr:rowOff>
    </xdr:to>
    <xdr:cxnSp macro="">
      <xdr:nvCxnSpPr>
        <xdr:cNvPr id="17" name="直線コネクタ 16"/>
        <xdr:cNvCxnSpPr/>
      </xdr:nvCxnSpPr>
      <xdr:spPr>
        <a:xfrm>
          <a:off x="5857875" y="2990850"/>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342900</xdr:colOff>
      <xdr:row>16</xdr:row>
      <xdr:rowOff>152400</xdr:rowOff>
    </xdr:from>
    <xdr:to>
      <xdr:col>15</xdr:col>
      <xdr:colOff>342900</xdr:colOff>
      <xdr:row>21</xdr:row>
      <xdr:rowOff>38100</xdr:rowOff>
    </xdr:to>
    <xdr:cxnSp macro="">
      <xdr:nvCxnSpPr>
        <xdr:cNvPr id="18" name="直線コネクタ 17"/>
        <xdr:cNvCxnSpPr/>
      </xdr:nvCxnSpPr>
      <xdr:spPr>
        <a:xfrm>
          <a:off x="7658100" y="2962275"/>
          <a:ext cx="0" cy="74295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314325</xdr:colOff>
      <xdr:row>21</xdr:row>
      <xdr:rowOff>28575</xdr:rowOff>
    </xdr:from>
    <xdr:to>
      <xdr:col>18</xdr:col>
      <xdr:colOff>2</xdr:colOff>
      <xdr:row>21</xdr:row>
      <xdr:rowOff>28575</xdr:rowOff>
    </xdr:to>
    <xdr:cxnSp macro="">
      <xdr:nvCxnSpPr>
        <xdr:cNvPr id="19" name="直線コネクタ 18"/>
        <xdr:cNvCxnSpPr/>
      </xdr:nvCxnSpPr>
      <xdr:spPr>
        <a:xfrm flipH="1">
          <a:off x="7629525" y="3695700"/>
          <a:ext cx="533402"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25</xdr:row>
      <xdr:rowOff>19050</xdr:rowOff>
    </xdr:from>
    <xdr:to>
      <xdr:col>27</xdr:col>
      <xdr:colOff>38100</xdr:colOff>
      <xdr:row>25</xdr:row>
      <xdr:rowOff>19050</xdr:rowOff>
    </xdr:to>
    <xdr:cxnSp macro="">
      <xdr:nvCxnSpPr>
        <xdr:cNvPr id="20" name="直線コネクタ 19"/>
        <xdr:cNvCxnSpPr/>
      </xdr:nvCxnSpPr>
      <xdr:spPr>
        <a:xfrm>
          <a:off x="9372600" y="4371975"/>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21</xdr:row>
      <xdr:rowOff>9525</xdr:rowOff>
    </xdr:from>
    <xdr:to>
      <xdr:col>22</xdr:col>
      <xdr:colOff>38102</xdr:colOff>
      <xdr:row>21</xdr:row>
      <xdr:rowOff>9525</xdr:rowOff>
    </xdr:to>
    <xdr:cxnSp macro="">
      <xdr:nvCxnSpPr>
        <xdr:cNvPr id="21" name="直線コネクタ 20"/>
        <xdr:cNvCxnSpPr/>
      </xdr:nvCxnSpPr>
      <xdr:spPr>
        <a:xfrm flipH="1">
          <a:off x="8867775" y="3676650"/>
          <a:ext cx="542927"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48</xdr:row>
      <xdr:rowOff>152400</xdr:rowOff>
    </xdr:from>
    <xdr:to>
      <xdr:col>16</xdr:col>
      <xdr:colOff>9525</xdr:colOff>
      <xdr:row>48</xdr:row>
      <xdr:rowOff>152400</xdr:rowOff>
    </xdr:to>
    <xdr:cxnSp macro="">
      <xdr:nvCxnSpPr>
        <xdr:cNvPr id="22" name="直線コネクタ 21"/>
        <xdr:cNvCxnSpPr/>
      </xdr:nvCxnSpPr>
      <xdr:spPr>
        <a:xfrm>
          <a:off x="5867400" y="8448675"/>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333375</xdr:colOff>
      <xdr:row>48</xdr:row>
      <xdr:rowOff>123825</xdr:rowOff>
    </xdr:from>
    <xdr:to>
      <xdr:col>15</xdr:col>
      <xdr:colOff>333375</xdr:colOff>
      <xdr:row>53</xdr:row>
      <xdr:rowOff>9525</xdr:rowOff>
    </xdr:to>
    <xdr:cxnSp macro="">
      <xdr:nvCxnSpPr>
        <xdr:cNvPr id="23" name="直線コネクタ 22"/>
        <xdr:cNvCxnSpPr/>
      </xdr:nvCxnSpPr>
      <xdr:spPr>
        <a:xfrm>
          <a:off x="7648575" y="8420100"/>
          <a:ext cx="0" cy="74295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323850</xdr:colOff>
      <xdr:row>53</xdr:row>
      <xdr:rowOff>0</xdr:rowOff>
    </xdr:from>
    <xdr:to>
      <xdr:col>18</xdr:col>
      <xdr:colOff>9527</xdr:colOff>
      <xdr:row>53</xdr:row>
      <xdr:rowOff>0</xdr:rowOff>
    </xdr:to>
    <xdr:cxnSp macro="">
      <xdr:nvCxnSpPr>
        <xdr:cNvPr id="24" name="直線コネクタ 23"/>
        <xdr:cNvCxnSpPr/>
      </xdr:nvCxnSpPr>
      <xdr:spPr>
        <a:xfrm flipH="1">
          <a:off x="7639050" y="9153525"/>
          <a:ext cx="533402"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52</xdr:row>
      <xdr:rowOff>161925</xdr:rowOff>
    </xdr:from>
    <xdr:to>
      <xdr:col>22</xdr:col>
      <xdr:colOff>19050</xdr:colOff>
      <xdr:row>57</xdr:row>
      <xdr:rowOff>38100</xdr:rowOff>
    </xdr:to>
    <xdr:cxnSp macro="">
      <xdr:nvCxnSpPr>
        <xdr:cNvPr id="25" name="直線コネクタ 24"/>
        <xdr:cNvCxnSpPr/>
      </xdr:nvCxnSpPr>
      <xdr:spPr>
        <a:xfrm>
          <a:off x="9391650" y="9144000"/>
          <a:ext cx="0" cy="7334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57</xdr:row>
      <xdr:rowOff>9525</xdr:rowOff>
    </xdr:from>
    <xdr:to>
      <xdr:col>27</xdr:col>
      <xdr:colOff>38100</xdr:colOff>
      <xdr:row>57</xdr:row>
      <xdr:rowOff>9525</xdr:rowOff>
    </xdr:to>
    <xdr:cxnSp macro="">
      <xdr:nvCxnSpPr>
        <xdr:cNvPr id="26" name="直線コネクタ 25"/>
        <xdr:cNvCxnSpPr/>
      </xdr:nvCxnSpPr>
      <xdr:spPr>
        <a:xfrm>
          <a:off x="9372600" y="9848850"/>
          <a:ext cx="1809750"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53</xdr:row>
      <xdr:rowOff>0</xdr:rowOff>
    </xdr:from>
    <xdr:to>
      <xdr:col>22</xdr:col>
      <xdr:colOff>38102</xdr:colOff>
      <xdr:row>53</xdr:row>
      <xdr:rowOff>0</xdr:rowOff>
    </xdr:to>
    <xdr:cxnSp macro="">
      <xdr:nvCxnSpPr>
        <xdr:cNvPr id="27" name="直線コネクタ 26"/>
        <xdr:cNvCxnSpPr/>
      </xdr:nvCxnSpPr>
      <xdr:spPr>
        <a:xfrm flipH="1">
          <a:off x="8867775" y="9153525"/>
          <a:ext cx="542927"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xdr:row>
      <xdr:rowOff>0</xdr:rowOff>
    </xdr:from>
    <xdr:to>
      <xdr:col>18</xdr:col>
      <xdr:colOff>0</xdr:colOff>
      <xdr:row>21</xdr:row>
      <xdr:rowOff>47625</xdr:rowOff>
    </xdr:to>
    <xdr:cxnSp macro="">
      <xdr:nvCxnSpPr>
        <xdr:cNvPr id="28" name="直線コネクタ 27"/>
        <xdr:cNvCxnSpPr/>
      </xdr:nvCxnSpPr>
      <xdr:spPr>
        <a:xfrm>
          <a:off x="8162925" y="2466975"/>
          <a:ext cx="0" cy="12477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8</xdr:row>
      <xdr:rowOff>0</xdr:rowOff>
    </xdr:from>
    <xdr:to>
      <xdr:col>20</xdr:col>
      <xdr:colOff>9525</xdr:colOff>
      <xdr:row>14</xdr:row>
      <xdr:rowOff>9525</xdr:rowOff>
    </xdr:to>
    <xdr:cxnSp macro="">
      <xdr:nvCxnSpPr>
        <xdr:cNvPr id="29" name="直線コネクタ 28"/>
        <xdr:cNvCxnSpPr/>
      </xdr:nvCxnSpPr>
      <xdr:spPr>
        <a:xfrm>
          <a:off x="8877300" y="1438275"/>
          <a:ext cx="0" cy="10382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37</xdr:row>
      <xdr:rowOff>142875</xdr:rowOff>
    </xdr:from>
    <xdr:to>
      <xdr:col>18</xdr:col>
      <xdr:colOff>9525</xdr:colOff>
      <xdr:row>45</xdr:row>
      <xdr:rowOff>19050</xdr:rowOff>
    </xdr:to>
    <xdr:cxnSp macro="">
      <xdr:nvCxnSpPr>
        <xdr:cNvPr id="30" name="直線コネクタ 29"/>
        <xdr:cNvCxnSpPr/>
      </xdr:nvCxnSpPr>
      <xdr:spPr>
        <a:xfrm>
          <a:off x="8172450" y="6553200"/>
          <a:ext cx="0" cy="12477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37</xdr:row>
      <xdr:rowOff>152400</xdr:rowOff>
    </xdr:from>
    <xdr:to>
      <xdr:col>20</xdr:col>
      <xdr:colOff>19050</xdr:colOff>
      <xdr:row>45</xdr:row>
      <xdr:rowOff>28575</xdr:rowOff>
    </xdr:to>
    <xdr:cxnSp macro="">
      <xdr:nvCxnSpPr>
        <xdr:cNvPr id="31" name="直線コネクタ 30"/>
        <xdr:cNvCxnSpPr/>
      </xdr:nvCxnSpPr>
      <xdr:spPr>
        <a:xfrm>
          <a:off x="8886825" y="6562725"/>
          <a:ext cx="0" cy="12477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342900</xdr:colOff>
      <xdr:row>13</xdr:row>
      <xdr:rowOff>161925</xdr:rowOff>
    </xdr:from>
    <xdr:to>
      <xdr:col>19</xdr:col>
      <xdr:colOff>333375</xdr:colOff>
      <xdr:row>13</xdr:row>
      <xdr:rowOff>161926</xdr:rowOff>
    </xdr:to>
    <xdr:cxnSp macro="">
      <xdr:nvCxnSpPr>
        <xdr:cNvPr id="32" name="直線コネクタ 31"/>
        <xdr:cNvCxnSpPr/>
      </xdr:nvCxnSpPr>
      <xdr:spPr>
        <a:xfrm flipH="1">
          <a:off x="8505825" y="2457450"/>
          <a:ext cx="342900" cy="1"/>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13</xdr:row>
      <xdr:rowOff>0</xdr:rowOff>
    </xdr:from>
    <xdr:to>
      <xdr:col>19</xdr:col>
      <xdr:colOff>9525</xdr:colOff>
      <xdr:row>13</xdr:row>
      <xdr:rowOff>161925</xdr:rowOff>
    </xdr:to>
    <xdr:cxnSp macro="">
      <xdr:nvCxnSpPr>
        <xdr:cNvPr id="33" name="直線コネクタ 32"/>
        <xdr:cNvCxnSpPr/>
      </xdr:nvCxnSpPr>
      <xdr:spPr>
        <a:xfrm>
          <a:off x="8524875" y="2295525"/>
          <a:ext cx="0" cy="16192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333375</xdr:colOff>
      <xdr:row>45</xdr:row>
      <xdr:rowOff>19050</xdr:rowOff>
    </xdr:from>
    <xdr:to>
      <xdr:col>19</xdr:col>
      <xdr:colOff>9525</xdr:colOff>
      <xdr:row>45</xdr:row>
      <xdr:rowOff>19051</xdr:rowOff>
    </xdr:to>
    <xdr:cxnSp macro="">
      <xdr:nvCxnSpPr>
        <xdr:cNvPr id="34" name="直線コネクタ 33"/>
        <xdr:cNvCxnSpPr/>
      </xdr:nvCxnSpPr>
      <xdr:spPr>
        <a:xfrm flipH="1">
          <a:off x="8143875" y="7800975"/>
          <a:ext cx="381000" cy="1"/>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43</xdr:row>
      <xdr:rowOff>76200</xdr:rowOff>
    </xdr:from>
    <xdr:to>
      <xdr:col>19</xdr:col>
      <xdr:colOff>9526</xdr:colOff>
      <xdr:row>45</xdr:row>
      <xdr:rowOff>38100</xdr:rowOff>
    </xdr:to>
    <xdr:cxnSp macro="">
      <xdr:nvCxnSpPr>
        <xdr:cNvPr id="35" name="直線コネクタ 34"/>
        <xdr:cNvCxnSpPr/>
      </xdr:nvCxnSpPr>
      <xdr:spPr>
        <a:xfrm>
          <a:off x="8524875" y="7515225"/>
          <a:ext cx="1" cy="30480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25</xdr:row>
      <xdr:rowOff>104774</xdr:rowOff>
    </xdr:from>
    <xdr:to>
      <xdr:col>24</xdr:col>
      <xdr:colOff>95250</xdr:colOff>
      <xdr:row>31</xdr:row>
      <xdr:rowOff>38100</xdr:rowOff>
    </xdr:to>
    <xdr:sp macro="" textlink="">
      <xdr:nvSpPr>
        <xdr:cNvPr id="36" name="テキスト ボックス 35"/>
        <xdr:cNvSpPr txBox="1"/>
      </xdr:nvSpPr>
      <xdr:spPr>
        <a:xfrm>
          <a:off x="7124700" y="4457699"/>
          <a:ext cx="2838450" cy="96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1"/>
            <a:t>優</a:t>
          </a:r>
          <a:r>
            <a:rPr kumimoji="1" lang="ja-JP" altLang="en-US" sz="1100" b="1" i="1" baseline="0"/>
            <a:t>    </a:t>
          </a:r>
          <a:r>
            <a:rPr kumimoji="1" lang="ja-JP" altLang="en-US" sz="1100" b="1" i="1"/>
            <a:t>勝</a:t>
          </a:r>
          <a:r>
            <a:rPr kumimoji="1" lang="en-US" altLang="ja-JP" sz="1100" b="1" i="1"/>
            <a:t>	</a:t>
          </a:r>
          <a:r>
            <a:rPr kumimoji="1" lang="ja-JP" altLang="en-US" sz="1100" b="1" i="1"/>
            <a:t>井口（広島）</a:t>
          </a:r>
          <a:r>
            <a:rPr kumimoji="1" lang="en-US" altLang="ja-JP" sz="1100" b="1" i="1"/>
            <a:t>	</a:t>
          </a:r>
          <a:r>
            <a:rPr kumimoji="1" lang="ja-JP" altLang="en-US" sz="1100" b="1" i="1"/>
            <a:t>（全国）</a:t>
          </a:r>
          <a:endParaRPr kumimoji="1" lang="en-US" altLang="ja-JP" sz="1100" b="1" i="1"/>
        </a:p>
        <a:p>
          <a:r>
            <a:rPr kumimoji="1" lang="ja-JP" altLang="en-US" sz="1100" b="1" i="1"/>
            <a:t>準優勝</a:t>
          </a:r>
          <a:r>
            <a:rPr kumimoji="1" lang="en-US" altLang="ja-JP" sz="1100" b="1" i="1"/>
            <a:t>	</a:t>
          </a:r>
          <a:r>
            <a:rPr kumimoji="1" lang="ja-JP" altLang="en-US" sz="1100" b="1" i="1"/>
            <a:t>城山北（広島）</a:t>
          </a:r>
          <a:r>
            <a:rPr kumimoji="1" lang="en-US" altLang="ja-JP" sz="1100" b="1" i="1"/>
            <a:t>	</a:t>
          </a:r>
          <a:r>
            <a:rPr kumimoji="1" lang="ja-JP" altLang="en-US" sz="1100" b="1" i="1"/>
            <a:t>（全国）</a:t>
          </a:r>
          <a:endParaRPr kumimoji="1" lang="en-US" altLang="ja-JP" sz="1100" b="1" i="1"/>
        </a:p>
        <a:p>
          <a:r>
            <a:rPr kumimoji="1" lang="ja-JP" altLang="en-US" sz="1100" b="1" i="1" baseline="0"/>
            <a:t>３　　位</a:t>
          </a:r>
          <a:r>
            <a:rPr kumimoji="1" lang="en-US" altLang="ja-JP" sz="1100" b="1" i="1" baseline="0"/>
            <a:t>	</a:t>
          </a:r>
          <a:r>
            <a:rPr kumimoji="1" lang="ja-JP" altLang="en-US" sz="1100" b="1" i="1" baseline="0"/>
            <a:t>落合（岡山）</a:t>
          </a:r>
          <a:r>
            <a:rPr kumimoji="1" lang="en-US" altLang="ja-JP" sz="1100" b="1" i="1" baseline="0"/>
            <a:t>	</a:t>
          </a:r>
          <a:r>
            <a:rPr kumimoji="1" lang="ja-JP" altLang="en-US" sz="1100" b="1" i="1" baseline="0"/>
            <a:t>（全国）</a:t>
          </a:r>
          <a:endParaRPr kumimoji="1" lang="en-US" altLang="ja-JP" sz="1100" b="1" i="1" baseline="0"/>
        </a:p>
        <a:p>
          <a:r>
            <a:rPr kumimoji="1" lang="ja-JP" altLang="en-US" sz="1100" b="1" i="1"/>
            <a:t>３　　位</a:t>
          </a:r>
          <a:r>
            <a:rPr kumimoji="1" lang="en-US" altLang="ja-JP" sz="1100" b="1" i="1"/>
            <a:t>	</a:t>
          </a:r>
          <a:r>
            <a:rPr kumimoji="1" lang="ja-JP" altLang="en-US" sz="1100" b="1" i="1"/>
            <a:t>金光学園（岡山）</a:t>
          </a:r>
        </a:p>
      </xdr:txBody>
    </xdr:sp>
    <xdr:clientData/>
  </xdr:twoCellAnchor>
  <xdr:twoCellAnchor>
    <xdr:from>
      <xdr:col>13</xdr:col>
      <xdr:colOff>266700</xdr:colOff>
      <xdr:row>57</xdr:row>
      <xdr:rowOff>142875</xdr:rowOff>
    </xdr:from>
    <xdr:to>
      <xdr:col>24</xdr:col>
      <xdr:colOff>9525</xdr:colOff>
      <xdr:row>63</xdr:row>
      <xdr:rowOff>47625</xdr:rowOff>
    </xdr:to>
    <xdr:sp macro="" textlink="">
      <xdr:nvSpPr>
        <xdr:cNvPr id="37" name="テキスト ボックス 36"/>
        <xdr:cNvSpPr txBox="1"/>
      </xdr:nvSpPr>
      <xdr:spPr>
        <a:xfrm>
          <a:off x="7038975" y="9982200"/>
          <a:ext cx="283845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1"/>
            <a:t>優</a:t>
          </a:r>
          <a:r>
            <a:rPr kumimoji="1" lang="ja-JP" altLang="en-US" sz="1100" b="1" i="1" baseline="0"/>
            <a:t>    </a:t>
          </a:r>
          <a:r>
            <a:rPr kumimoji="1" lang="ja-JP" altLang="en-US" sz="1100" b="1" i="1"/>
            <a:t>勝</a:t>
          </a:r>
          <a:r>
            <a:rPr kumimoji="1" lang="en-US" altLang="ja-JP" sz="1100" b="1" i="1"/>
            <a:t>	</a:t>
          </a:r>
          <a:r>
            <a:rPr kumimoji="1" lang="ja-JP" altLang="en-US" sz="1100" b="1" i="1"/>
            <a:t>可部（広島）</a:t>
          </a:r>
          <a:r>
            <a:rPr kumimoji="1" lang="en-US" altLang="ja-JP" sz="1100" b="1" i="1"/>
            <a:t>	</a:t>
          </a:r>
          <a:r>
            <a:rPr kumimoji="1" lang="ja-JP" altLang="en-US" sz="1100" b="1" i="1"/>
            <a:t>（全国）</a:t>
          </a:r>
          <a:endParaRPr kumimoji="1" lang="en-US" altLang="ja-JP" sz="1100" b="1" i="1"/>
        </a:p>
        <a:p>
          <a:r>
            <a:rPr kumimoji="1" lang="ja-JP" altLang="en-US" sz="1100" b="1" i="1"/>
            <a:t>準優勝</a:t>
          </a:r>
          <a:r>
            <a:rPr kumimoji="1" lang="en-US" altLang="ja-JP" sz="1100" b="1" i="1"/>
            <a:t>	</a:t>
          </a:r>
          <a:r>
            <a:rPr kumimoji="1" lang="ja-JP" altLang="en-US" sz="1100" b="1" i="1"/>
            <a:t>就実（岡山）</a:t>
          </a:r>
          <a:r>
            <a:rPr kumimoji="1" lang="en-US" altLang="ja-JP" sz="1100" b="1" i="1"/>
            <a:t>	</a:t>
          </a:r>
          <a:r>
            <a:rPr kumimoji="1" lang="ja-JP" altLang="en-US" sz="1100" b="1" i="1"/>
            <a:t>（全国）</a:t>
          </a:r>
          <a:endParaRPr kumimoji="1" lang="en-US" altLang="ja-JP" sz="1100" b="1" i="1"/>
        </a:p>
        <a:p>
          <a:r>
            <a:rPr kumimoji="1" lang="ja-JP" altLang="en-US" sz="1100" b="1" i="1" baseline="0"/>
            <a:t>３　　位</a:t>
          </a:r>
          <a:r>
            <a:rPr kumimoji="1" lang="en-US" altLang="ja-JP" sz="1100" b="1" i="1" baseline="0"/>
            <a:t>	</a:t>
          </a:r>
          <a:r>
            <a:rPr kumimoji="1" lang="ja-JP" altLang="en-US" sz="1100" b="1" i="1" baseline="0"/>
            <a:t>理大附（岡山）</a:t>
          </a:r>
          <a:r>
            <a:rPr kumimoji="1" lang="en-US" altLang="ja-JP" sz="1100" b="1" i="1" baseline="0"/>
            <a:t>	</a:t>
          </a:r>
          <a:r>
            <a:rPr kumimoji="1" lang="ja-JP" altLang="en-US" sz="1100" b="1" i="1" baseline="0"/>
            <a:t>（全国）</a:t>
          </a:r>
          <a:endParaRPr kumimoji="1" lang="en-US" altLang="ja-JP" sz="1100" b="1" i="1" baseline="0"/>
        </a:p>
        <a:p>
          <a:r>
            <a:rPr kumimoji="1" lang="ja-JP" altLang="en-US" sz="1100" b="1" i="1"/>
            <a:t>３　　位</a:t>
          </a:r>
          <a:r>
            <a:rPr kumimoji="1" lang="en-US" altLang="ja-JP" sz="1100" b="1" i="1"/>
            <a:t>	</a:t>
          </a:r>
          <a:r>
            <a:rPr kumimoji="1" lang="ja-JP" altLang="en-US" sz="1100" b="1" i="1"/>
            <a:t>佐波（山口）</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8&#20013;&#22269;&#12496;&#12524;&#12540;&#12488;&#12540;&#12490;&#12513;&#12531;&#12488;IF2016&#24195;&#2379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組合せ"/>
      <sheetName val="本部記録"/>
      <sheetName val="IF"/>
      <sheetName val="エントリー"/>
      <sheetName val="審判割り当て"/>
    </sheetNames>
    <sheetDataSet>
      <sheetData sheetId="0">
        <row r="1">
          <cell r="K1" t="str">
            <v>バレーボール競技・組み合わせ</v>
          </cell>
        </row>
        <row r="3">
          <cell r="B3" t="str">
            <v>岡山１</v>
          </cell>
          <cell r="C3" t="str">
            <v>落合</v>
          </cell>
          <cell r="D3" t="str">
            <v>岡山</v>
          </cell>
        </row>
        <row r="4">
          <cell r="B4" t="str">
            <v>岡山２</v>
          </cell>
          <cell r="C4" t="str">
            <v>金光学園</v>
          </cell>
          <cell r="D4" t="str">
            <v>岡山</v>
          </cell>
          <cell r="G4">
            <v>1</v>
          </cell>
          <cell r="H4" t="str">
            <v>高川学園</v>
          </cell>
          <cell r="I4" t="str">
            <v>山口</v>
          </cell>
        </row>
        <row r="5">
          <cell r="B5" t="str">
            <v>鳥取１</v>
          </cell>
          <cell r="C5" t="str">
            <v>気高</v>
          </cell>
          <cell r="D5" t="str">
            <v>鳥取</v>
          </cell>
          <cell r="G5">
            <v>2</v>
          </cell>
          <cell r="H5" t="str">
            <v>落合</v>
          </cell>
          <cell r="I5" t="str">
            <v>岡山</v>
          </cell>
        </row>
        <row r="6">
          <cell r="B6" t="str">
            <v>鳥取２</v>
          </cell>
          <cell r="C6" t="str">
            <v>岩美</v>
          </cell>
          <cell r="D6" t="str">
            <v>鳥取</v>
          </cell>
          <cell r="G6">
            <v>3</v>
          </cell>
          <cell r="H6" t="str">
            <v>城山北</v>
          </cell>
          <cell r="I6" t="str">
            <v>広島</v>
          </cell>
        </row>
        <row r="7">
          <cell r="B7" t="str">
            <v>島根１</v>
          </cell>
          <cell r="C7" t="str">
            <v>安来第三</v>
          </cell>
          <cell r="D7" t="str">
            <v>島根</v>
          </cell>
          <cell r="G7">
            <v>4</v>
          </cell>
          <cell r="H7" t="str">
            <v>東原</v>
          </cell>
          <cell r="I7" t="str">
            <v>広島</v>
          </cell>
        </row>
        <row r="8">
          <cell r="B8" t="str">
            <v>島根２</v>
          </cell>
          <cell r="C8" t="str">
            <v>松江第二</v>
          </cell>
          <cell r="D8" t="str">
            <v>島根</v>
          </cell>
          <cell r="G8">
            <v>5</v>
          </cell>
          <cell r="H8" t="str">
            <v>安来第三</v>
          </cell>
          <cell r="I8" t="str">
            <v>島根</v>
          </cell>
        </row>
        <row r="9">
          <cell r="B9" t="str">
            <v>広島１</v>
          </cell>
          <cell r="C9" t="str">
            <v>城山北</v>
          </cell>
          <cell r="D9" t="str">
            <v>広島</v>
          </cell>
          <cell r="G9">
            <v>6</v>
          </cell>
          <cell r="H9" t="str">
            <v>井口</v>
          </cell>
          <cell r="I9" t="str">
            <v>広島</v>
          </cell>
        </row>
        <row r="10">
          <cell r="B10" t="str">
            <v>広島２</v>
          </cell>
          <cell r="C10" t="str">
            <v>井口</v>
          </cell>
          <cell r="D10" t="str">
            <v>広島</v>
          </cell>
          <cell r="G10">
            <v>7</v>
          </cell>
          <cell r="H10" t="str">
            <v>気高</v>
          </cell>
          <cell r="I10" t="str">
            <v>鳥取</v>
          </cell>
        </row>
        <row r="11">
          <cell r="B11" t="str">
            <v>広島３</v>
          </cell>
          <cell r="C11" t="str">
            <v>東原</v>
          </cell>
          <cell r="D11" t="str">
            <v>広島</v>
          </cell>
          <cell r="G11">
            <v>8</v>
          </cell>
          <cell r="H11" t="str">
            <v>金光学園</v>
          </cell>
          <cell r="I11" t="str">
            <v>岡山</v>
          </cell>
        </row>
        <row r="12">
          <cell r="B12" t="str">
            <v>広島４</v>
          </cell>
          <cell r="C12" t="str">
            <v>亀山</v>
          </cell>
          <cell r="D12" t="str">
            <v>広島</v>
          </cell>
          <cell r="G12">
            <v>9</v>
          </cell>
          <cell r="H12" t="str">
            <v/>
          </cell>
          <cell r="I12" t="str">
            <v/>
          </cell>
        </row>
        <row r="13">
          <cell r="B13" t="str">
            <v>山口１</v>
          </cell>
          <cell r="C13" t="str">
            <v>桑山・華西</v>
          </cell>
          <cell r="D13" t="str">
            <v>山口</v>
          </cell>
          <cell r="G13">
            <v>10</v>
          </cell>
          <cell r="H13" t="str">
            <v/>
          </cell>
          <cell r="I13" t="str">
            <v/>
          </cell>
        </row>
        <row r="14">
          <cell r="B14" t="str">
            <v>山口２</v>
          </cell>
          <cell r="C14" t="str">
            <v>高川学園</v>
          </cell>
          <cell r="D14" t="str">
            <v>山口</v>
          </cell>
          <cell r="G14">
            <v>11</v>
          </cell>
          <cell r="H14" t="str">
            <v/>
          </cell>
          <cell r="I14" t="str">
            <v/>
          </cell>
        </row>
        <row r="15">
          <cell r="G15">
            <v>12</v>
          </cell>
          <cell r="H15" t="str">
            <v/>
          </cell>
          <cell r="I15" t="str">
            <v/>
          </cell>
        </row>
        <row r="16">
          <cell r="G16">
            <v>13</v>
          </cell>
          <cell r="H16" t="str">
            <v/>
          </cell>
          <cell r="I16" t="str">
            <v/>
          </cell>
        </row>
        <row r="17">
          <cell r="G17">
            <v>14</v>
          </cell>
          <cell r="H17" t="str">
            <v/>
          </cell>
          <cell r="I17" t="str">
            <v/>
          </cell>
        </row>
        <row r="32">
          <cell r="B32" t="str">
            <v>岡山１</v>
          </cell>
          <cell r="C32" t="str">
            <v>就実</v>
          </cell>
          <cell r="D32" t="str">
            <v>岡山</v>
          </cell>
          <cell r="G32">
            <v>1</v>
          </cell>
          <cell r="H32" t="str">
            <v>可部</v>
          </cell>
          <cell r="I32" t="str">
            <v>広島</v>
          </cell>
        </row>
        <row r="33">
          <cell r="B33" t="str">
            <v>岡山２</v>
          </cell>
          <cell r="C33" t="str">
            <v>理大附</v>
          </cell>
          <cell r="D33" t="str">
            <v>岡山</v>
          </cell>
          <cell r="G33">
            <v>2</v>
          </cell>
          <cell r="H33" t="str">
            <v>口田</v>
          </cell>
          <cell r="I33" t="str">
            <v>広島</v>
          </cell>
        </row>
        <row r="34">
          <cell r="B34" t="str">
            <v>鳥取１</v>
          </cell>
          <cell r="C34" t="str">
            <v>米子北斗</v>
          </cell>
          <cell r="D34" t="str">
            <v>鳥取</v>
          </cell>
          <cell r="G34">
            <v>3</v>
          </cell>
          <cell r="H34" t="str">
            <v>理大附</v>
          </cell>
          <cell r="I34" t="str">
            <v>岡山</v>
          </cell>
        </row>
        <row r="35">
          <cell r="B35" t="str">
            <v>鳥取２</v>
          </cell>
          <cell r="C35" t="str">
            <v>鳥取西</v>
          </cell>
          <cell r="D35" t="str">
            <v>鳥取</v>
          </cell>
          <cell r="G35">
            <v>4</v>
          </cell>
          <cell r="H35" t="str">
            <v>徳地</v>
          </cell>
          <cell r="I35" t="str">
            <v>山口</v>
          </cell>
        </row>
        <row r="36">
          <cell r="B36" t="str">
            <v>島根１</v>
          </cell>
          <cell r="C36" t="str">
            <v>大田西</v>
          </cell>
          <cell r="D36" t="str">
            <v>島根</v>
          </cell>
          <cell r="G36">
            <v>5</v>
          </cell>
          <cell r="H36" t="str">
            <v>就実</v>
          </cell>
          <cell r="I36" t="str">
            <v>岡山</v>
          </cell>
        </row>
        <row r="37">
          <cell r="B37" t="str">
            <v>島根２</v>
          </cell>
          <cell r="C37" t="str">
            <v>東出雲</v>
          </cell>
          <cell r="D37" t="str">
            <v>島根</v>
          </cell>
          <cell r="G37">
            <v>6</v>
          </cell>
          <cell r="H37" t="str">
            <v>翠町</v>
          </cell>
          <cell r="I37" t="str">
            <v>広島</v>
          </cell>
        </row>
        <row r="38">
          <cell r="B38" t="str">
            <v>広島１</v>
          </cell>
          <cell r="C38" t="str">
            <v>可部</v>
          </cell>
          <cell r="D38" t="str">
            <v>広島</v>
          </cell>
          <cell r="G38">
            <v>7</v>
          </cell>
          <cell r="H38" t="str">
            <v>安佐</v>
          </cell>
          <cell r="I38" t="str">
            <v>広島</v>
          </cell>
        </row>
        <row r="39">
          <cell r="B39" t="str">
            <v>広島２</v>
          </cell>
          <cell r="C39" t="str">
            <v>翠町</v>
          </cell>
          <cell r="D39" t="str">
            <v>広島</v>
          </cell>
          <cell r="G39">
            <v>8</v>
          </cell>
          <cell r="H39" t="str">
            <v>佐波</v>
          </cell>
          <cell r="I39" t="str">
            <v>山口</v>
          </cell>
        </row>
        <row r="40">
          <cell r="B40" t="str">
            <v>広島３</v>
          </cell>
          <cell r="C40" t="str">
            <v>口田</v>
          </cell>
          <cell r="D40" t="str">
            <v>広島</v>
          </cell>
          <cell r="G40">
            <v>9</v>
          </cell>
          <cell r="H40" t="str">
            <v/>
          </cell>
          <cell r="I40" t="str">
            <v/>
          </cell>
        </row>
        <row r="41">
          <cell r="B41" t="str">
            <v>広島４</v>
          </cell>
          <cell r="C41" t="str">
            <v>安佐</v>
          </cell>
          <cell r="D41" t="str">
            <v>広島</v>
          </cell>
          <cell r="G41">
            <v>10</v>
          </cell>
          <cell r="H41" t="str">
            <v/>
          </cell>
          <cell r="I41" t="str">
            <v/>
          </cell>
        </row>
        <row r="42">
          <cell r="B42" t="str">
            <v>山口１</v>
          </cell>
          <cell r="C42" t="str">
            <v>徳地</v>
          </cell>
          <cell r="D42" t="str">
            <v>山口</v>
          </cell>
          <cell r="G42">
            <v>11</v>
          </cell>
          <cell r="H42" t="str">
            <v/>
          </cell>
          <cell r="I42" t="str">
            <v/>
          </cell>
        </row>
        <row r="43">
          <cell r="B43" t="str">
            <v>山口２</v>
          </cell>
          <cell r="C43" t="str">
            <v>佐波</v>
          </cell>
          <cell r="D43" t="str">
            <v>山口</v>
          </cell>
          <cell r="G43">
            <v>12</v>
          </cell>
          <cell r="H43" t="str">
            <v/>
          </cell>
          <cell r="I43" t="str">
            <v/>
          </cell>
        </row>
        <row r="44">
          <cell r="G44">
            <v>13</v>
          </cell>
          <cell r="H44" t="str">
            <v/>
          </cell>
          <cell r="I44" t="str">
            <v/>
          </cell>
        </row>
        <row r="45">
          <cell r="G45">
            <v>14</v>
          </cell>
          <cell r="H45" t="str">
            <v/>
          </cell>
          <cell r="I45" t="str">
            <v/>
          </cell>
        </row>
        <row r="46">
          <cell r="G46">
            <v>15</v>
          </cell>
          <cell r="H46" t="str">
            <v/>
          </cell>
          <cell r="I46" t="str">
            <v/>
          </cell>
        </row>
        <row r="47">
          <cell r="G47">
            <v>16</v>
          </cell>
          <cell r="H47" t="str">
            <v/>
          </cell>
          <cell r="I47" t="str">
            <v/>
          </cell>
        </row>
        <row r="48">
          <cell r="G48">
            <v>17</v>
          </cell>
          <cell r="H48" t="str">
            <v/>
          </cell>
          <cell r="I48" t="str">
            <v/>
          </cell>
        </row>
        <row r="49">
          <cell r="G49">
            <v>18</v>
          </cell>
          <cell r="H49" t="str">
            <v/>
          </cell>
          <cell r="I49" t="str">
            <v/>
          </cell>
        </row>
        <row r="50">
          <cell r="G50">
            <v>19</v>
          </cell>
          <cell r="H50" t="str">
            <v/>
          </cell>
          <cell r="I50" t="str">
            <v/>
          </cell>
        </row>
        <row r="51">
          <cell r="G51">
            <v>20</v>
          </cell>
          <cell r="H51" t="str">
            <v/>
          </cell>
          <cell r="I51" t="str">
            <v/>
          </cell>
        </row>
      </sheetData>
      <sheetData sheetId="1">
        <row r="3">
          <cell r="B3" t="str">
            <v>C</v>
          </cell>
          <cell r="C3" t="str">
            <v>コート</v>
          </cell>
          <cell r="L3" t="str">
            <v>D</v>
          </cell>
          <cell r="M3" t="str">
            <v>コート</v>
          </cell>
          <cell r="V3" t="str">
            <v>A</v>
          </cell>
          <cell r="W3" t="str">
            <v>コート</v>
          </cell>
          <cell r="AF3" t="str">
            <v>B</v>
          </cell>
          <cell r="AG3" t="str">
            <v>コート</v>
          </cell>
          <cell r="AP3" t="str">
            <v>E</v>
          </cell>
          <cell r="AQ3" t="str">
            <v>コート</v>
          </cell>
          <cell r="AZ3" t="str">
            <v>F</v>
          </cell>
          <cell r="BA3" t="str">
            <v>コート</v>
          </cell>
        </row>
        <row r="4">
          <cell r="A4">
            <v>1</v>
          </cell>
          <cell r="B4" t="str">
            <v>C1</v>
          </cell>
          <cell r="C4">
            <v>1</v>
          </cell>
          <cell r="K4">
            <v>2</v>
          </cell>
          <cell r="L4" t="str">
            <v>D1</v>
          </cell>
          <cell r="M4">
            <v>5</v>
          </cell>
          <cell r="U4">
            <v>6</v>
          </cell>
          <cell r="V4" t="str">
            <v>A1</v>
          </cell>
          <cell r="W4">
            <v>1</v>
          </cell>
          <cell r="AE4">
            <v>2</v>
          </cell>
          <cell r="AF4" t="str">
            <v>B1</v>
          </cell>
          <cell r="AG4">
            <v>5</v>
          </cell>
          <cell r="AO4">
            <v>6</v>
          </cell>
          <cell r="AP4" t="str">
            <v>E1</v>
          </cell>
          <cell r="AQ4">
            <v>12</v>
          </cell>
          <cell r="AY4">
            <v>13</v>
          </cell>
          <cell r="AZ4" t="str">
            <v>F1</v>
          </cell>
          <cell r="BA4">
            <v>18</v>
          </cell>
          <cell r="BI4">
            <v>19</v>
          </cell>
          <cell r="BK4" t="str">
            <v>コート</v>
          </cell>
          <cell r="BL4" t="str">
            <v>試合順</v>
          </cell>
          <cell r="BM4" t="str">
            <v>ゲーム名</v>
          </cell>
          <cell r="BN4" t="str">
            <v>行</v>
          </cell>
          <cell r="BO4" t="str">
            <v>列</v>
          </cell>
          <cell r="BP4" t="str">
            <v>ゲーム</v>
          </cell>
          <cell r="BQ4" t="str">
            <v>セット数</v>
          </cell>
          <cell r="BR4" t="str">
            <v>左</v>
          </cell>
          <cell r="BS4" t="str">
            <v>右</v>
          </cell>
          <cell r="BT4" t="str">
            <v>勝者</v>
          </cell>
          <cell r="BU4" t="str">
            <v>敗者</v>
          </cell>
          <cell r="BV4" t="str">
            <v>左セット</v>
          </cell>
          <cell r="BW4" t="str">
            <v>得点左</v>
          </cell>
          <cell r="BX4" t="str">
            <v>得点右</v>
          </cell>
          <cell r="BY4" t="str">
            <v>右セット</v>
          </cell>
          <cell r="BZ4" t="str">
            <v>セット勝</v>
          </cell>
          <cell r="CA4" t="str">
            <v>得点勝</v>
          </cell>
          <cell r="CB4" t="str">
            <v>得点負</v>
          </cell>
          <cell r="CC4" t="str">
            <v>セット負</v>
          </cell>
          <cell r="CE4" t="str">
            <v>コート</v>
          </cell>
          <cell r="CF4" t="str">
            <v>試合順</v>
          </cell>
          <cell r="CG4" t="str">
            <v>ゲーム名</v>
          </cell>
          <cell r="CH4" t="str">
            <v>行</v>
          </cell>
          <cell r="CI4" t="str">
            <v>列</v>
          </cell>
          <cell r="CJ4" t="str">
            <v>ゲーム</v>
          </cell>
          <cell r="CK4" t="str">
            <v>セット数</v>
          </cell>
          <cell r="CL4" t="str">
            <v>左</v>
          </cell>
          <cell r="CM4" t="str">
            <v>右</v>
          </cell>
          <cell r="CN4" t="str">
            <v>勝者</v>
          </cell>
          <cell r="CO4" t="str">
            <v>敗者</v>
          </cell>
          <cell r="CP4" t="str">
            <v>左セット</v>
          </cell>
          <cell r="CQ4" t="str">
            <v>得点左</v>
          </cell>
          <cell r="CR4" t="str">
            <v>得点右</v>
          </cell>
          <cell r="CS4" t="str">
            <v>右セット</v>
          </cell>
          <cell r="CT4" t="str">
            <v>セット勝</v>
          </cell>
          <cell r="CU4" t="str">
            <v>得点勝</v>
          </cell>
          <cell r="CV4" t="str">
            <v>得点負</v>
          </cell>
          <cell r="CW4" t="str">
            <v>セット負</v>
          </cell>
        </row>
        <row r="5">
          <cell r="C5" t="str">
            <v>高川学園</v>
          </cell>
          <cell r="D5">
            <v>2</v>
          </cell>
          <cell r="G5">
            <v>1</v>
          </cell>
          <cell r="K5" t="str">
            <v>落合</v>
          </cell>
          <cell r="M5" t="str">
            <v>安来第三</v>
          </cell>
          <cell r="N5">
            <v>2</v>
          </cell>
          <cell r="Q5">
            <v>1</v>
          </cell>
          <cell r="U5" t="str">
            <v>井口</v>
          </cell>
          <cell r="W5" t="str">
            <v>可部</v>
          </cell>
          <cell r="X5">
            <v>2</v>
          </cell>
          <cell r="AA5">
            <v>1</v>
          </cell>
          <cell r="AE5" t="str">
            <v>口田</v>
          </cell>
          <cell r="AG5" t="str">
            <v>就実</v>
          </cell>
          <cell r="AH5">
            <v>2</v>
          </cell>
          <cell r="AK5">
            <v>1</v>
          </cell>
          <cell r="AO5" t="str">
            <v>翠町</v>
          </cell>
          <cell r="AQ5" t="str">
            <v/>
          </cell>
          <cell r="AR5" t="str">
            <v/>
          </cell>
          <cell r="AU5" t="str">
            <v/>
          </cell>
          <cell r="AY5" t="str">
            <v/>
          </cell>
          <cell r="BA5" t="str">
            <v/>
          </cell>
          <cell r="BB5" t="str">
            <v/>
          </cell>
          <cell r="BE5" t="str">
            <v/>
          </cell>
          <cell r="BI5" t="str">
            <v/>
          </cell>
          <cell r="BK5" t="str">
            <v>A</v>
          </cell>
          <cell r="BL5">
            <v>1</v>
          </cell>
          <cell r="BM5" t="str">
            <v>A1</v>
          </cell>
          <cell r="BN5">
            <v>1</v>
          </cell>
          <cell r="BO5">
            <v>21</v>
          </cell>
          <cell r="BP5">
            <v>1</v>
          </cell>
          <cell r="BQ5">
            <v>2</v>
          </cell>
          <cell r="BR5" t="str">
            <v>可部</v>
          </cell>
          <cell r="BS5" t="str">
            <v>口田</v>
          </cell>
          <cell r="BT5" t="str">
            <v>可部</v>
          </cell>
          <cell r="BU5" t="str">
            <v>口田</v>
          </cell>
          <cell r="BV5">
            <v>2</v>
          </cell>
          <cell r="BW5">
            <v>25</v>
          </cell>
          <cell r="BX5">
            <v>16</v>
          </cell>
          <cell r="BY5">
            <v>0</v>
          </cell>
          <cell r="BZ5">
            <v>2</v>
          </cell>
          <cell r="CA5">
            <v>25</v>
          </cell>
          <cell r="CB5">
            <v>16</v>
          </cell>
          <cell r="CC5">
            <v>0</v>
          </cell>
          <cell r="CE5" t="str">
            <v>C</v>
          </cell>
          <cell r="CF5">
            <v>1</v>
          </cell>
          <cell r="CG5" t="str">
            <v>C1</v>
          </cell>
          <cell r="CH5">
            <v>1</v>
          </cell>
          <cell r="CI5">
            <v>1</v>
          </cell>
          <cell r="CJ5">
            <v>1</v>
          </cell>
          <cell r="CK5">
            <v>2</v>
          </cell>
          <cell r="CL5" t="str">
            <v>高川学園</v>
          </cell>
          <cell r="CM5" t="str">
            <v>落合</v>
          </cell>
          <cell r="CN5" t="str">
            <v>落合</v>
          </cell>
          <cell r="CO5" t="str">
            <v>高川学園</v>
          </cell>
          <cell r="CP5">
            <v>0</v>
          </cell>
          <cell r="CQ5">
            <v>25</v>
          </cell>
          <cell r="CR5">
            <v>27</v>
          </cell>
          <cell r="CS5">
            <v>2</v>
          </cell>
          <cell r="CT5">
            <v>2</v>
          </cell>
          <cell r="CU5">
            <v>27</v>
          </cell>
          <cell r="CV5">
            <v>25</v>
          </cell>
          <cell r="CW5">
            <v>0</v>
          </cell>
        </row>
        <row r="6">
          <cell r="D6">
            <v>0</v>
          </cell>
          <cell r="E6">
            <v>0</v>
          </cell>
          <cell r="F6">
            <v>25</v>
          </cell>
          <cell r="G6" t="str">
            <v>－</v>
          </cell>
          <cell r="H6">
            <v>27</v>
          </cell>
          <cell r="I6">
            <v>1</v>
          </cell>
          <cell r="J6">
            <v>2</v>
          </cell>
          <cell r="N6">
            <v>0</v>
          </cell>
          <cell r="O6">
            <v>0</v>
          </cell>
          <cell r="P6">
            <v>23</v>
          </cell>
          <cell r="Q6" t="str">
            <v>－</v>
          </cell>
          <cell r="R6">
            <v>25</v>
          </cell>
          <cell r="S6">
            <v>1</v>
          </cell>
          <cell r="T6">
            <v>2</v>
          </cell>
          <cell r="X6">
            <v>2</v>
          </cell>
          <cell r="Y6">
            <v>1</v>
          </cell>
          <cell r="Z6">
            <v>25</v>
          </cell>
          <cell r="AA6" t="str">
            <v>－</v>
          </cell>
          <cell r="AB6">
            <v>16</v>
          </cell>
          <cell r="AC6">
            <v>0</v>
          </cell>
          <cell r="AD6">
            <v>0</v>
          </cell>
          <cell r="AH6">
            <v>2</v>
          </cell>
          <cell r="AI6">
            <v>1</v>
          </cell>
          <cell r="AJ6">
            <v>25</v>
          </cell>
          <cell r="AK6" t="str">
            <v>－</v>
          </cell>
          <cell r="AL6">
            <v>17</v>
          </cell>
          <cell r="AM6">
            <v>0</v>
          </cell>
          <cell r="AN6">
            <v>0</v>
          </cell>
          <cell r="AR6" t="str">
            <v/>
          </cell>
          <cell r="AS6">
            <v>0</v>
          </cell>
          <cell r="AU6" t="str">
            <v>－</v>
          </cell>
          <cell r="AW6">
            <v>0</v>
          </cell>
          <cell r="AX6" t="str">
            <v/>
          </cell>
          <cell r="BB6" t="str">
            <v/>
          </cell>
          <cell r="BC6">
            <v>0</v>
          </cell>
          <cell r="BE6" t="str">
            <v>－</v>
          </cell>
          <cell r="BG6">
            <v>0</v>
          </cell>
          <cell r="BH6" t="str">
            <v/>
          </cell>
          <cell r="BW6">
            <v>25</v>
          </cell>
          <cell r="BX6">
            <v>15</v>
          </cell>
          <cell r="CA6">
            <v>25</v>
          </cell>
          <cell r="CB6">
            <v>15</v>
          </cell>
          <cell r="CQ6">
            <v>24</v>
          </cell>
          <cell r="CR6">
            <v>26</v>
          </cell>
          <cell r="CU6">
            <v>26</v>
          </cell>
          <cell r="CV6">
            <v>24</v>
          </cell>
        </row>
        <row r="7">
          <cell r="E7">
            <v>0</v>
          </cell>
          <cell r="F7">
            <v>24</v>
          </cell>
          <cell r="G7" t="str">
            <v>－</v>
          </cell>
          <cell r="H7">
            <v>26</v>
          </cell>
          <cell r="I7">
            <v>1</v>
          </cell>
          <cell r="O7">
            <v>0</v>
          </cell>
          <cell r="P7">
            <v>23</v>
          </cell>
          <cell r="Q7" t="str">
            <v>－</v>
          </cell>
          <cell r="R7">
            <v>25</v>
          </cell>
          <cell r="S7">
            <v>1</v>
          </cell>
          <cell r="Y7">
            <v>1</v>
          </cell>
          <cell r="Z7">
            <v>25</v>
          </cell>
          <cell r="AA7" t="str">
            <v>－</v>
          </cell>
          <cell r="AB7">
            <v>15</v>
          </cell>
          <cell r="AC7">
            <v>0</v>
          </cell>
          <cell r="AI7">
            <v>1</v>
          </cell>
          <cell r="AJ7">
            <v>25</v>
          </cell>
          <cell r="AK7" t="str">
            <v>－</v>
          </cell>
          <cell r="AL7">
            <v>21</v>
          </cell>
          <cell r="AM7">
            <v>0</v>
          </cell>
          <cell r="AS7">
            <v>0</v>
          </cell>
          <cell r="AU7" t="str">
            <v>－</v>
          </cell>
          <cell r="AW7">
            <v>0</v>
          </cell>
          <cell r="BC7">
            <v>0</v>
          </cell>
          <cell r="BE7" t="str">
            <v>－</v>
          </cell>
          <cell r="BG7">
            <v>0</v>
          </cell>
          <cell r="BW7" t="str">
            <v/>
          </cell>
          <cell r="BX7" t="str">
            <v/>
          </cell>
          <cell r="CA7" t="str">
            <v/>
          </cell>
          <cell r="CB7" t="str">
            <v/>
          </cell>
          <cell r="CQ7" t="str">
            <v/>
          </cell>
          <cell r="CR7" t="str">
            <v/>
          </cell>
          <cell r="CU7" t="str">
            <v/>
          </cell>
          <cell r="CV7" t="str">
            <v/>
          </cell>
        </row>
        <row r="8">
          <cell r="E8">
            <v>0</v>
          </cell>
          <cell r="G8" t="str">
            <v>－</v>
          </cell>
          <cell r="I8">
            <v>0</v>
          </cell>
          <cell r="O8">
            <v>0</v>
          </cell>
          <cell r="Q8" t="str">
            <v>－</v>
          </cell>
          <cell r="S8">
            <v>0</v>
          </cell>
          <cell r="Y8">
            <v>0</v>
          </cell>
          <cell r="AA8" t="str">
            <v>－</v>
          </cell>
          <cell r="AC8">
            <v>0</v>
          </cell>
          <cell r="AI8">
            <v>0</v>
          </cell>
          <cell r="AK8" t="str">
            <v>－</v>
          </cell>
          <cell r="AM8">
            <v>0</v>
          </cell>
          <cell r="AS8">
            <v>0</v>
          </cell>
          <cell r="AU8" t="str">
            <v>－</v>
          </cell>
          <cell r="AW8">
            <v>0</v>
          </cell>
          <cell r="BC8">
            <v>0</v>
          </cell>
          <cell r="BE8" t="str">
            <v>－</v>
          </cell>
          <cell r="BG8">
            <v>0</v>
          </cell>
          <cell r="BK8" t="str">
            <v>A</v>
          </cell>
          <cell r="BL8">
            <v>2</v>
          </cell>
          <cell r="BM8" t="str">
            <v>A2</v>
          </cell>
          <cell r="BN8">
            <v>11</v>
          </cell>
          <cell r="BO8">
            <v>21</v>
          </cell>
          <cell r="BP8">
            <v>1</v>
          </cell>
          <cell r="BQ8">
            <v>3</v>
          </cell>
          <cell r="BR8" t="str">
            <v>理大附</v>
          </cell>
          <cell r="BS8" t="str">
            <v>徳地</v>
          </cell>
          <cell r="BT8" t="str">
            <v>理大附</v>
          </cell>
          <cell r="BU8" t="str">
            <v>徳地</v>
          </cell>
          <cell r="BV8">
            <v>2</v>
          </cell>
          <cell r="BW8">
            <v>14</v>
          </cell>
          <cell r="BX8">
            <v>25</v>
          </cell>
          <cell r="BY8">
            <v>1</v>
          </cell>
          <cell r="BZ8">
            <v>2</v>
          </cell>
          <cell r="CA8">
            <v>14</v>
          </cell>
          <cell r="CB8">
            <v>25</v>
          </cell>
          <cell r="CC8">
            <v>1</v>
          </cell>
          <cell r="CE8" t="str">
            <v>C</v>
          </cell>
          <cell r="CF8">
            <v>2</v>
          </cell>
          <cell r="CG8" t="str">
            <v>C2</v>
          </cell>
          <cell r="CH8">
            <v>11</v>
          </cell>
          <cell r="CI8">
            <v>1</v>
          </cell>
          <cell r="CJ8">
            <v>1</v>
          </cell>
          <cell r="CK8">
            <v>2</v>
          </cell>
          <cell r="CL8" t="str">
            <v>城山北</v>
          </cell>
          <cell r="CM8" t="str">
            <v>東原</v>
          </cell>
          <cell r="CN8" t="str">
            <v>城山北</v>
          </cell>
          <cell r="CO8" t="str">
            <v>東原</v>
          </cell>
          <cell r="CP8">
            <v>2</v>
          </cell>
          <cell r="CQ8">
            <v>25</v>
          </cell>
          <cell r="CR8">
            <v>23</v>
          </cell>
          <cell r="CS8">
            <v>0</v>
          </cell>
          <cell r="CT8">
            <v>2</v>
          </cell>
          <cell r="CU8">
            <v>25</v>
          </cell>
          <cell r="CV8">
            <v>23</v>
          </cell>
          <cell r="CW8">
            <v>0</v>
          </cell>
        </row>
        <row r="9">
          <cell r="C9" t="str">
            <v>山口</v>
          </cell>
          <cell r="K9" t="str">
            <v>岡山</v>
          </cell>
          <cell r="M9" t="str">
            <v>島根</v>
          </cell>
          <cell r="U9" t="str">
            <v>広島</v>
          </cell>
          <cell r="W9" t="str">
            <v>広島</v>
          </cell>
          <cell r="AE9" t="str">
            <v>広島</v>
          </cell>
          <cell r="AG9" t="str">
            <v>岡山</v>
          </cell>
          <cell r="AO9" t="str">
            <v>広島</v>
          </cell>
          <cell r="AQ9" t="str">
            <v/>
          </cell>
          <cell r="AY9" t="str">
            <v/>
          </cell>
          <cell r="BA9" t="str">
            <v/>
          </cell>
          <cell r="BI9" t="str">
            <v/>
          </cell>
          <cell r="BW9">
            <v>25</v>
          </cell>
          <cell r="BX9">
            <v>17</v>
          </cell>
          <cell r="CA9">
            <v>25</v>
          </cell>
          <cell r="CB9">
            <v>17</v>
          </cell>
          <cell r="CQ9">
            <v>25</v>
          </cell>
          <cell r="CR9">
            <v>16</v>
          </cell>
          <cell r="CU9">
            <v>25</v>
          </cell>
          <cell r="CV9">
            <v>16</v>
          </cell>
        </row>
        <row r="10">
          <cell r="C10" t="str">
            <v>主審</v>
          </cell>
          <cell r="D10" t="str">
            <v>谷川哲也</v>
          </cell>
          <cell r="M10" t="str">
            <v>主審</v>
          </cell>
          <cell r="N10" t="str">
            <v>岩本健一</v>
          </cell>
          <cell r="W10" t="str">
            <v>主審</v>
          </cell>
          <cell r="X10" t="str">
            <v>種元桂子</v>
          </cell>
          <cell r="AG10" t="str">
            <v>主審</v>
          </cell>
          <cell r="AH10" t="str">
            <v>平田雅裕</v>
          </cell>
          <cell r="AQ10" t="str">
            <v>主審</v>
          </cell>
          <cell r="AR10">
            <v>0</v>
          </cell>
          <cell r="BA10" t="str">
            <v>主審</v>
          </cell>
          <cell r="BB10">
            <v>0</v>
          </cell>
          <cell r="BW10">
            <v>25</v>
          </cell>
          <cell r="BX10">
            <v>19</v>
          </cell>
          <cell r="CA10">
            <v>25</v>
          </cell>
          <cell r="CB10">
            <v>19</v>
          </cell>
          <cell r="CQ10" t="str">
            <v/>
          </cell>
          <cell r="CR10" t="str">
            <v/>
          </cell>
          <cell r="CU10" t="str">
            <v/>
          </cell>
          <cell r="CV10" t="str">
            <v/>
          </cell>
        </row>
        <row r="11">
          <cell r="C11" t="str">
            <v>副審</v>
          </cell>
          <cell r="D11" t="str">
            <v>波止元貴士</v>
          </cell>
          <cell r="M11" t="str">
            <v>副審</v>
          </cell>
          <cell r="N11" t="str">
            <v>石田健志</v>
          </cell>
          <cell r="W11" t="str">
            <v>副審</v>
          </cell>
          <cell r="X11" t="str">
            <v>田所めぐみ</v>
          </cell>
          <cell r="AG11" t="str">
            <v>副審</v>
          </cell>
          <cell r="AH11" t="str">
            <v>竹本賢之</v>
          </cell>
          <cell r="AQ11" t="str">
            <v>副審</v>
          </cell>
          <cell r="AR11">
            <v>0</v>
          </cell>
          <cell r="BA11" t="str">
            <v>副審</v>
          </cell>
          <cell r="BB11">
            <v>0</v>
          </cell>
          <cell r="BK11" t="str">
            <v>A</v>
          </cell>
          <cell r="BL11">
            <v>3</v>
          </cell>
          <cell r="BM11" t="str">
            <v>A3</v>
          </cell>
          <cell r="BN11">
            <v>21</v>
          </cell>
          <cell r="BO11">
            <v>21</v>
          </cell>
          <cell r="BP11">
            <v>1</v>
          </cell>
          <cell r="BQ11">
            <v>2</v>
          </cell>
          <cell r="BR11" t="str">
            <v>可部</v>
          </cell>
          <cell r="BS11" t="str">
            <v>理大附</v>
          </cell>
          <cell r="BT11" t="str">
            <v>可部</v>
          </cell>
          <cell r="BU11" t="str">
            <v>理大附</v>
          </cell>
          <cell r="BV11">
            <v>2</v>
          </cell>
          <cell r="BW11">
            <v>25</v>
          </cell>
          <cell r="BX11">
            <v>19</v>
          </cell>
          <cell r="BY11">
            <v>0</v>
          </cell>
          <cell r="BZ11">
            <v>2</v>
          </cell>
          <cell r="CA11">
            <v>25</v>
          </cell>
          <cell r="CB11">
            <v>19</v>
          </cell>
          <cell r="CC11">
            <v>0</v>
          </cell>
          <cell r="CE11" t="str">
            <v>C</v>
          </cell>
          <cell r="CF11">
            <v>3</v>
          </cell>
          <cell r="CG11" t="str">
            <v>C3</v>
          </cell>
          <cell r="CH11">
            <v>21</v>
          </cell>
          <cell r="CI11">
            <v>1</v>
          </cell>
          <cell r="CJ11">
            <v>1</v>
          </cell>
          <cell r="CK11">
            <v>2</v>
          </cell>
          <cell r="CL11" t="str">
            <v>落合</v>
          </cell>
          <cell r="CM11" t="str">
            <v>城山北</v>
          </cell>
          <cell r="CN11" t="str">
            <v>城山北</v>
          </cell>
          <cell r="CO11" t="str">
            <v>落合</v>
          </cell>
          <cell r="CP11">
            <v>0</v>
          </cell>
          <cell r="CQ11">
            <v>23</v>
          </cell>
          <cell r="CR11">
            <v>25</v>
          </cell>
          <cell r="CS11">
            <v>2</v>
          </cell>
          <cell r="CT11">
            <v>2</v>
          </cell>
          <cell r="CU11">
            <v>25</v>
          </cell>
          <cell r="CV11">
            <v>23</v>
          </cell>
          <cell r="CW11">
            <v>0</v>
          </cell>
        </row>
        <row r="12">
          <cell r="C12" t="str">
            <v>記録</v>
          </cell>
          <cell r="D12" t="str">
            <v>小林大輔</v>
          </cell>
          <cell r="M12" t="str">
            <v>記録</v>
          </cell>
          <cell r="N12" t="str">
            <v>村中茂美</v>
          </cell>
          <cell r="W12" t="str">
            <v>記録</v>
          </cell>
          <cell r="X12" t="str">
            <v>伊藤その美</v>
          </cell>
          <cell r="AG12" t="str">
            <v>記録</v>
          </cell>
          <cell r="AH12" t="str">
            <v>橋谷海希</v>
          </cell>
          <cell r="AQ12" t="str">
            <v>記録</v>
          </cell>
          <cell r="AR12">
            <v>0</v>
          </cell>
          <cell r="BA12" t="str">
            <v>記録</v>
          </cell>
          <cell r="BB12">
            <v>0</v>
          </cell>
          <cell r="BW12">
            <v>25</v>
          </cell>
          <cell r="BX12">
            <v>9</v>
          </cell>
          <cell r="CA12">
            <v>25</v>
          </cell>
          <cell r="CB12">
            <v>9</v>
          </cell>
          <cell r="CQ12">
            <v>17</v>
          </cell>
          <cell r="CR12">
            <v>25</v>
          </cell>
          <cell r="CU12">
            <v>25</v>
          </cell>
          <cell r="CV12">
            <v>17</v>
          </cell>
        </row>
        <row r="13">
          <cell r="C13" t="str">
            <v>ラインジャッジ</v>
          </cell>
          <cell r="D13" t="str">
            <v>安佐南中</v>
          </cell>
          <cell r="M13" t="str">
            <v>ラインジャッジ</v>
          </cell>
          <cell r="N13" t="str">
            <v>門脇・波辺・石崎・田中</v>
          </cell>
          <cell r="W13" t="str">
            <v>ラインジャッジ</v>
          </cell>
          <cell r="X13" t="str">
            <v>岡村・河村・奥藤・奥山</v>
          </cell>
          <cell r="AG13" t="str">
            <v>ラインジャッジ</v>
          </cell>
          <cell r="AH13" t="str">
            <v>西村・小川・三島・野瀬</v>
          </cell>
          <cell r="AQ13" t="str">
            <v>ラインジャッジ</v>
          </cell>
          <cell r="AR13">
            <v>0</v>
          </cell>
          <cell r="BA13" t="str">
            <v>ラインジャッジ</v>
          </cell>
          <cell r="BB13">
            <v>0</v>
          </cell>
          <cell r="BW13" t="str">
            <v/>
          </cell>
          <cell r="BX13" t="str">
            <v/>
          </cell>
          <cell r="CA13" t="str">
            <v/>
          </cell>
          <cell r="CB13" t="str">
            <v/>
          </cell>
          <cell r="CQ13" t="str">
            <v/>
          </cell>
          <cell r="CR13" t="str">
            <v/>
          </cell>
          <cell r="CU13" t="str">
            <v/>
          </cell>
          <cell r="CV13" t="str">
            <v/>
          </cell>
        </row>
        <row r="14">
          <cell r="A14">
            <v>2</v>
          </cell>
          <cell r="B14" t="str">
            <v>C2</v>
          </cell>
          <cell r="C14">
            <v>3</v>
          </cell>
          <cell r="K14">
            <v>4</v>
          </cell>
          <cell r="L14" t="str">
            <v>D2</v>
          </cell>
          <cell r="M14">
            <v>7</v>
          </cell>
          <cell r="U14">
            <v>8</v>
          </cell>
          <cell r="V14" t="str">
            <v>A2</v>
          </cell>
          <cell r="W14">
            <v>3</v>
          </cell>
          <cell r="AE14">
            <v>4</v>
          </cell>
          <cell r="AF14" t="str">
            <v>B2</v>
          </cell>
          <cell r="AG14">
            <v>7</v>
          </cell>
          <cell r="AO14">
            <v>8</v>
          </cell>
          <cell r="AP14" t="str">
            <v>E2</v>
          </cell>
          <cell r="AQ14">
            <v>14</v>
          </cell>
          <cell r="AY14">
            <v>15</v>
          </cell>
          <cell r="AZ14" t="str">
            <v>F2</v>
          </cell>
          <cell r="BA14">
            <v>16</v>
          </cell>
          <cell r="BI14">
            <v>17</v>
          </cell>
          <cell r="BK14" t="str">
            <v>A</v>
          </cell>
          <cell r="BL14">
            <v>4</v>
          </cell>
          <cell r="BM14" t="str">
            <v>A4</v>
          </cell>
          <cell r="BN14">
            <v>31</v>
          </cell>
          <cell r="BO14">
            <v>21</v>
          </cell>
          <cell r="BP14">
            <v>1</v>
          </cell>
          <cell r="BQ14">
            <v>2</v>
          </cell>
          <cell r="BR14" t="str">
            <v>可部</v>
          </cell>
          <cell r="BS14" t="str">
            <v>就実</v>
          </cell>
          <cell r="BT14" t="str">
            <v>可部</v>
          </cell>
          <cell r="BU14" t="str">
            <v>就実</v>
          </cell>
          <cell r="BV14">
            <v>2</v>
          </cell>
          <cell r="BW14">
            <v>25</v>
          </cell>
          <cell r="BX14">
            <v>21</v>
          </cell>
          <cell r="BY14">
            <v>0</v>
          </cell>
          <cell r="BZ14">
            <v>2</v>
          </cell>
          <cell r="CA14">
            <v>25</v>
          </cell>
          <cell r="CB14">
            <v>21</v>
          </cell>
          <cell r="CC14">
            <v>0</v>
          </cell>
          <cell r="CE14" t="str">
            <v>C</v>
          </cell>
          <cell r="CF14">
            <v>4</v>
          </cell>
          <cell r="CG14" t="str">
            <v>C4</v>
          </cell>
          <cell r="CH14">
            <v>31</v>
          </cell>
          <cell r="CI14">
            <v>1</v>
          </cell>
          <cell r="CJ14">
            <v>1</v>
          </cell>
          <cell r="CK14">
            <v>2</v>
          </cell>
          <cell r="CL14" t="str">
            <v>城山北</v>
          </cell>
          <cell r="CM14" t="str">
            <v>井口</v>
          </cell>
          <cell r="CN14" t="str">
            <v>井口</v>
          </cell>
          <cell r="CO14" t="str">
            <v>城山北</v>
          </cell>
          <cell r="CP14">
            <v>0</v>
          </cell>
          <cell r="CQ14">
            <v>22</v>
          </cell>
          <cell r="CR14">
            <v>25</v>
          </cell>
          <cell r="CS14">
            <v>2</v>
          </cell>
          <cell r="CT14">
            <v>2</v>
          </cell>
          <cell r="CU14">
            <v>25</v>
          </cell>
          <cell r="CV14">
            <v>22</v>
          </cell>
          <cell r="CW14">
            <v>0</v>
          </cell>
        </row>
        <row r="15">
          <cell r="C15" t="str">
            <v>城山北</v>
          </cell>
          <cell r="D15">
            <v>2</v>
          </cell>
          <cell r="G15">
            <v>1</v>
          </cell>
          <cell r="K15" t="str">
            <v>東原</v>
          </cell>
          <cell r="M15" t="str">
            <v>気高</v>
          </cell>
          <cell r="N15">
            <v>2</v>
          </cell>
          <cell r="Q15">
            <v>1</v>
          </cell>
          <cell r="U15" t="str">
            <v>金光学園</v>
          </cell>
          <cell r="W15" t="str">
            <v>理大附</v>
          </cell>
          <cell r="X15">
            <v>3</v>
          </cell>
          <cell r="AA15">
            <v>1</v>
          </cell>
          <cell r="AE15" t="str">
            <v>徳地</v>
          </cell>
          <cell r="AG15" t="str">
            <v>安佐</v>
          </cell>
          <cell r="AH15">
            <v>3</v>
          </cell>
          <cell r="AK15">
            <v>1</v>
          </cell>
          <cell r="AO15" t="str">
            <v>佐波</v>
          </cell>
          <cell r="AQ15" t="str">
            <v/>
          </cell>
          <cell r="AR15" t="str">
            <v/>
          </cell>
          <cell r="AU15" t="str">
            <v/>
          </cell>
          <cell r="AY15" t="str">
            <v/>
          </cell>
          <cell r="BA15" t="str">
            <v/>
          </cell>
          <cell r="BB15" t="str">
            <v/>
          </cell>
          <cell r="BE15" t="str">
            <v/>
          </cell>
          <cell r="BI15" t="str">
            <v/>
          </cell>
          <cell r="BW15">
            <v>25</v>
          </cell>
          <cell r="BX15">
            <v>17</v>
          </cell>
          <cell r="CA15">
            <v>25</v>
          </cell>
          <cell r="CB15">
            <v>17</v>
          </cell>
          <cell r="CQ15">
            <v>18</v>
          </cell>
          <cell r="CR15">
            <v>25</v>
          </cell>
          <cell r="CU15">
            <v>25</v>
          </cell>
          <cell r="CV15">
            <v>18</v>
          </cell>
        </row>
        <row r="16">
          <cell r="D16">
            <v>2</v>
          </cell>
          <cell r="E16">
            <v>1</v>
          </cell>
          <cell r="F16">
            <v>25</v>
          </cell>
          <cell r="G16" t="str">
            <v>－</v>
          </cell>
          <cell r="H16">
            <v>23</v>
          </cell>
          <cell r="I16">
            <v>0</v>
          </cell>
          <cell r="J16">
            <v>0</v>
          </cell>
          <cell r="N16">
            <v>0</v>
          </cell>
          <cell r="O16">
            <v>0</v>
          </cell>
          <cell r="P16">
            <v>15</v>
          </cell>
          <cell r="Q16" t="str">
            <v>－</v>
          </cell>
          <cell r="R16">
            <v>25</v>
          </cell>
          <cell r="S16">
            <v>1</v>
          </cell>
          <cell r="T16">
            <v>2</v>
          </cell>
          <cell r="X16">
            <v>2</v>
          </cell>
          <cell r="Y16">
            <v>0</v>
          </cell>
          <cell r="Z16">
            <v>14</v>
          </cell>
          <cell r="AA16" t="str">
            <v>－</v>
          </cell>
          <cell r="AB16">
            <v>25</v>
          </cell>
          <cell r="AC16">
            <v>1</v>
          </cell>
          <cell r="AD16">
            <v>1</v>
          </cell>
          <cell r="AH16">
            <v>1</v>
          </cell>
          <cell r="AI16">
            <v>0</v>
          </cell>
          <cell r="AJ16">
            <v>23</v>
          </cell>
          <cell r="AK16" t="str">
            <v>－</v>
          </cell>
          <cell r="AL16">
            <v>25</v>
          </cell>
          <cell r="AM16">
            <v>1</v>
          </cell>
          <cell r="AN16">
            <v>2</v>
          </cell>
          <cell r="AR16" t="str">
            <v/>
          </cell>
          <cell r="AS16">
            <v>0</v>
          </cell>
          <cell r="AU16" t="str">
            <v>－</v>
          </cell>
          <cell r="AW16">
            <v>0</v>
          </cell>
          <cell r="AX16" t="str">
            <v/>
          </cell>
          <cell r="BB16" t="str">
            <v/>
          </cell>
          <cell r="BC16">
            <v>0</v>
          </cell>
          <cell r="BE16" t="str">
            <v>－</v>
          </cell>
          <cell r="BG16">
            <v>0</v>
          </cell>
          <cell r="BH16" t="str">
            <v/>
          </cell>
          <cell r="BW16" t="str">
            <v/>
          </cell>
          <cell r="BX16" t="str">
            <v/>
          </cell>
          <cell r="CA16" t="str">
            <v/>
          </cell>
          <cell r="CB16" t="str">
            <v/>
          </cell>
          <cell r="CQ16" t="str">
            <v/>
          </cell>
          <cell r="CR16" t="str">
            <v/>
          </cell>
          <cell r="CU16" t="str">
            <v/>
          </cell>
          <cell r="CV16" t="str">
            <v/>
          </cell>
        </row>
        <row r="17">
          <cell r="E17">
            <v>1</v>
          </cell>
          <cell r="F17">
            <v>25</v>
          </cell>
          <cell r="G17" t="str">
            <v>－</v>
          </cell>
          <cell r="H17">
            <v>16</v>
          </cell>
          <cell r="I17">
            <v>0</v>
          </cell>
          <cell r="O17">
            <v>0</v>
          </cell>
          <cell r="P17">
            <v>14</v>
          </cell>
          <cell r="Q17" t="str">
            <v>－</v>
          </cell>
          <cell r="R17">
            <v>25</v>
          </cell>
          <cell r="S17">
            <v>1</v>
          </cell>
          <cell r="Y17">
            <v>1</v>
          </cell>
          <cell r="Z17">
            <v>25</v>
          </cell>
          <cell r="AA17" t="str">
            <v>－</v>
          </cell>
          <cell r="AB17">
            <v>17</v>
          </cell>
          <cell r="AC17">
            <v>0</v>
          </cell>
          <cell r="AI17">
            <v>1</v>
          </cell>
          <cell r="AJ17">
            <v>25</v>
          </cell>
          <cell r="AK17" t="str">
            <v>－</v>
          </cell>
          <cell r="AL17">
            <v>17</v>
          </cell>
          <cell r="AM17">
            <v>0</v>
          </cell>
          <cell r="AS17">
            <v>0</v>
          </cell>
          <cell r="AU17" t="str">
            <v>－</v>
          </cell>
          <cell r="AW17">
            <v>0</v>
          </cell>
          <cell r="BC17">
            <v>0</v>
          </cell>
          <cell r="BE17" t="str">
            <v>－</v>
          </cell>
          <cell r="BG17">
            <v>0</v>
          </cell>
          <cell r="BK17" t="str">
            <v>A</v>
          </cell>
          <cell r="BL17">
            <v>5</v>
          </cell>
          <cell r="BM17" t="str">
            <v>A5</v>
          </cell>
          <cell r="BN17">
            <v>41</v>
          </cell>
          <cell r="BO17">
            <v>21</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E17" t="str">
            <v>D</v>
          </cell>
          <cell r="CF17">
            <v>1</v>
          </cell>
          <cell r="CG17" t="str">
            <v>D1</v>
          </cell>
          <cell r="CH17">
            <v>1</v>
          </cell>
          <cell r="CI17">
            <v>11</v>
          </cell>
          <cell r="CJ17">
            <v>1</v>
          </cell>
          <cell r="CK17">
            <v>2</v>
          </cell>
          <cell r="CL17" t="str">
            <v>安来第三</v>
          </cell>
          <cell r="CM17" t="str">
            <v>井口</v>
          </cell>
          <cell r="CN17" t="str">
            <v>井口</v>
          </cell>
          <cell r="CO17" t="str">
            <v>安来第三</v>
          </cell>
          <cell r="CP17">
            <v>0</v>
          </cell>
          <cell r="CQ17">
            <v>23</v>
          </cell>
          <cell r="CR17">
            <v>25</v>
          </cell>
          <cell r="CS17">
            <v>2</v>
          </cell>
          <cell r="CT17">
            <v>2</v>
          </cell>
          <cell r="CU17">
            <v>25</v>
          </cell>
          <cell r="CV17">
            <v>23</v>
          </cell>
          <cell r="CW17">
            <v>0</v>
          </cell>
        </row>
        <row r="18">
          <cell r="E18">
            <v>0</v>
          </cell>
          <cell r="G18" t="str">
            <v>－</v>
          </cell>
          <cell r="I18">
            <v>0</v>
          </cell>
          <cell r="O18">
            <v>0</v>
          </cell>
          <cell r="Q18" t="str">
            <v>－</v>
          </cell>
          <cell r="S18">
            <v>0</v>
          </cell>
          <cell r="Y18">
            <v>1</v>
          </cell>
          <cell r="Z18">
            <v>25</v>
          </cell>
          <cell r="AA18" t="str">
            <v>－</v>
          </cell>
          <cell r="AB18">
            <v>19</v>
          </cell>
          <cell r="AC18">
            <v>0</v>
          </cell>
          <cell r="AI18">
            <v>0</v>
          </cell>
          <cell r="AJ18">
            <v>16</v>
          </cell>
          <cell r="AK18" t="str">
            <v>－</v>
          </cell>
          <cell r="AL18">
            <v>25</v>
          </cell>
          <cell r="AM18">
            <v>1</v>
          </cell>
          <cell r="AS18">
            <v>0</v>
          </cell>
          <cell r="AU18" t="str">
            <v>－</v>
          </cell>
          <cell r="AW18">
            <v>0</v>
          </cell>
          <cell r="BC18">
            <v>0</v>
          </cell>
          <cell r="BE18" t="str">
            <v>－</v>
          </cell>
          <cell r="BG18">
            <v>0</v>
          </cell>
          <cell r="BW18">
            <v>0</v>
          </cell>
          <cell r="BX18">
            <v>0</v>
          </cell>
          <cell r="CA18" t="str">
            <v/>
          </cell>
          <cell r="CB18" t="str">
            <v/>
          </cell>
          <cell r="CQ18">
            <v>23</v>
          </cell>
          <cell r="CR18">
            <v>25</v>
          </cell>
          <cell r="CU18">
            <v>25</v>
          </cell>
          <cell r="CV18">
            <v>23</v>
          </cell>
        </row>
        <row r="19">
          <cell r="C19" t="str">
            <v>広島</v>
          </cell>
          <cell r="K19" t="str">
            <v>広島</v>
          </cell>
          <cell r="M19" t="str">
            <v>鳥取</v>
          </cell>
          <cell r="U19" t="str">
            <v>岡山</v>
          </cell>
          <cell r="W19" t="str">
            <v>岡山</v>
          </cell>
          <cell r="AE19" t="str">
            <v>山口</v>
          </cell>
          <cell r="AG19" t="str">
            <v>広島</v>
          </cell>
          <cell r="AO19" t="str">
            <v>山口</v>
          </cell>
          <cell r="AQ19" t="str">
            <v/>
          </cell>
          <cell r="AY19" t="str">
            <v/>
          </cell>
          <cell r="BA19" t="str">
            <v/>
          </cell>
          <cell r="BI19" t="str">
            <v/>
          </cell>
          <cell r="BW19" t="str">
            <v/>
          </cell>
          <cell r="BX19" t="str">
            <v/>
          </cell>
          <cell r="CA19" t="str">
            <v/>
          </cell>
          <cell r="CB19" t="str">
            <v/>
          </cell>
          <cell r="CQ19" t="str">
            <v/>
          </cell>
          <cell r="CR19" t="str">
            <v/>
          </cell>
          <cell r="CU19" t="str">
            <v/>
          </cell>
          <cell r="CV19" t="str">
            <v/>
          </cell>
        </row>
        <row r="20">
          <cell r="C20" t="str">
            <v>主審</v>
          </cell>
          <cell r="D20" t="str">
            <v>谷川哲也</v>
          </cell>
          <cell r="M20" t="str">
            <v>主審</v>
          </cell>
          <cell r="N20" t="str">
            <v>川島雅</v>
          </cell>
          <cell r="W20" t="str">
            <v>主審</v>
          </cell>
          <cell r="X20" t="str">
            <v>種元桂子</v>
          </cell>
          <cell r="AG20" t="str">
            <v>主審</v>
          </cell>
          <cell r="AH20" t="str">
            <v>鷲見晃弘</v>
          </cell>
          <cell r="AQ20" t="str">
            <v>主審</v>
          </cell>
          <cell r="AR20">
            <v>0</v>
          </cell>
          <cell r="BA20" t="str">
            <v>主審</v>
          </cell>
          <cell r="BB20">
            <v>0</v>
          </cell>
          <cell r="BK20" t="str">
            <v>C</v>
          </cell>
          <cell r="BL20" t="str">
            <v>①</v>
          </cell>
          <cell r="BM20" t="str">
            <v>C①</v>
          </cell>
          <cell r="BN20">
            <v>51</v>
          </cell>
          <cell r="BO20">
            <v>1</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E20" t="str">
            <v>D</v>
          </cell>
          <cell r="CF20">
            <v>2</v>
          </cell>
          <cell r="CG20" t="str">
            <v>D2</v>
          </cell>
          <cell r="CH20">
            <v>11</v>
          </cell>
          <cell r="CI20">
            <v>11</v>
          </cell>
          <cell r="CJ20">
            <v>1</v>
          </cell>
          <cell r="CK20">
            <v>2</v>
          </cell>
          <cell r="CL20" t="str">
            <v>気高</v>
          </cell>
          <cell r="CM20" t="str">
            <v>金光学園</v>
          </cell>
          <cell r="CN20" t="str">
            <v>金光学園</v>
          </cell>
          <cell r="CO20" t="str">
            <v>気高</v>
          </cell>
          <cell r="CP20">
            <v>0</v>
          </cell>
          <cell r="CQ20">
            <v>15</v>
          </cell>
          <cell r="CR20">
            <v>25</v>
          </cell>
          <cell r="CS20">
            <v>2</v>
          </cell>
          <cell r="CT20">
            <v>2</v>
          </cell>
          <cell r="CU20">
            <v>25</v>
          </cell>
          <cell r="CV20">
            <v>15</v>
          </cell>
          <cell r="CW20">
            <v>0</v>
          </cell>
        </row>
        <row r="21">
          <cell r="C21" t="str">
            <v>副審</v>
          </cell>
          <cell r="D21" t="str">
            <v>妹尾真人</v>
          </cell>
          <cell r="M21" t="str">
            <v>副審</v>
          </cell>
          <cell r="N21" t="str">
            <v>越智由夫</v>
          </cell>
          <cell r="W21" t="str">
            <v>副審</v>
          </cell>
          <cell r="X21" t="str">
            <v>平石雅彦</v>
          </cell>
          <cell r="AG21" t="str">
            <v>副審</v>
          </cell>
          <cell r="AH21" t="str">
            <v>寄友亘</v>
          </cell>
          <cell r="AQ21" t="str">
            <v>副審</v>
          </cell>
          <cell r="AR21">
            <v>0</v>
          </cell>
          <cell r="BA21" t="str">
            <v>副審</v>
          </cell>
          <cell r="BB21">
            <v>0</v>
          </cell>
          <cell r="BW21">
            <v>0</v>
          </cell>
          <cell r="BX21">
            <v>0</v>
          </cell>
          <cell r="CA21" t="str">
            <v/>
          </cell>
          <cell r="CB21" t="str">
            <v/>
          </cell>
          <cell r="CQ21">
            <v>14</v>
          </cell>
          <cell r="CR21">
            <v>25</v>
          </cell>
          <cell r="CU21">
            <v>25</v>
          </cell>
          <cell r="CV21">
            <v>14</v>
          </cell>
        </row>
        <row r="22">
          <cell r="C22" t="str">
            <v>記録</v>
          </cell>
          <cell r="D22" t="str">
            <v>正川和寿</v>
          </cell>
          <cell r="M22" t="str">
            <v>記録</v>
          </cell>
          <cell r="N22" t="str">
            <v>柳川行範</v>
          </cell>
          <cell r="W22" t="str">
            <v>記録</v>
          </cell>
          <cell r="X22" t="str">
            <v>二反田昭夫</v>
          </cell>
          <cell r="AG22" t="str">
            <v>記録</v>
          </cell>
          <cell r="AH22" t="str">
            <v>中田雅子</v>
          </cell>
          <cell r="AQ22" t="str">
            <v>記録</v>
          </cell>
          <cell r="AR22">
            <v>0</v>
          </cell>
          <cell r="BA22" t="str">
            <v>記録</v>
          </cell>
          <cell r="BB22">
            <v>0</v>
          </cell>
          <cell r="BW22" t="str">
            <v/>
          </cell>
          <cell r="BX22" t="str">
            <v/>
          </cell>
          <cell r="CA22" t="str">
            <v/>
          </cell>
          <cell r="CB22" t="str">
            <v/>
          </cell>
          <cell r="CQ22" t="str">
            <v/>
          </cell>
          <cell r="CR22" t="str">
            <v/>
          </cell>
          <cell r="CU22" t="str">
            <v/>
          </cell>
          <cell r="CV22" t="str">
            <v/>
          </cell>
        </row>
        <row r="23">
          <cell r="C23" t="str">
            <v>ラインジャッジ</v>
          </cell>
          <cell r="D23" t="str">
            <v>山下・若林・中村・田島</v>
          </cell>
          <cell r="M23" t="str">
            <v>ラインジャッジ</v>
          </cell>
          <cell r="N23" t="str">
            <v>新川・椿・木村・宗本</v>
          </cell>
          <cell r="W23" t="str">
            <v>ラインジャッジ</v>
          </cell>
          <cell r="X23" t="str">
            <v>照山・亀谷・平川・佐藤</v>
          </cell>
          <cell r="AG23" t="str">
            <v>ラインジャッジ</v>
          </cell>
          <cell r="AH23" t="str">
            <v>川勝・岡本・岸本・高根沢</v>
          </cell>
          <cell r="AQ23" t="str">
            <v>ラインジャッジ</v>
          </cell>
          <cell r="AR23">
            <v>0</v>
          </cell>
          <cell r="BA23" t="str">
            <v>ラインジャッジ</v>
          </cell>
          <cell r="BB23">
            <v>0</v>
          </cell>
          <cell r="BK23" t="str">
            <v>C</v>
          </cell>
          <cell r="BL23" t="str">
            <v>②</v>
          </cell>
          <cell r="BM23" t="str">
            <v>C②</v>
          </cell>
          <cell r="BN23">
            <v>61</v>
          </cell>
          <cell r="BO23">
            <v>1</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E23" t="str">
            <v>D</v>
          </cell>
          <cell r="CF23">
            <v>3</v>
          </cell>
          <cell r="CG23" t="str">
            <v>D3</v>
          </cell>
          <cell r="CH23">
            <v>21</v>
          </cell>
          <cell r="CI23">
            <v>11</v>
          </cell>
          <cell r="CJ23">
            <v>1</v>
          </cell>
          <cell r="CK23">
            <v>3</v>
          </cell>
          <cell r="CL23" t="str">
            <v>井口</v>
          </cell>
          <cell r="CM23" t="str">
            <v>金光学園</v>
          </cell>
          <cell r="CN23" t="str">
            <v>井口</v>
          </cell>
          <cell r="CO23" t="str">
            <v>金光学園</v>
          </cell>
          <cell r="CP23">
            <v>2</v>
          </cell>
          <cell r="CQ23">
            <v>25</v>
          </cell>
          <cell r="CR23">
            <v>22</v>
          </cell>
          <cell r="CS23">
            <v>1</v>
          </cell>
          <cell r="CT23">
            <v>2</v>
          </cell>
          <cell r="CU23">
            <v>25</v>
          </cell>
          <cell r="CV23">
            <v>22</v>
          </cell>
          <cell r="CW23">
            <v>1</v>
          </cell>
        </row>
        <row r="24">
          <cell r="A24">
            <v>3</v>
          </cell>
          <cell r="B24" t="str">
            <v>C3</v>
          </cell>
          <cell r="C24">
            <v>2</v>
          </cell>
          <cell r="K24">
            <v>3</v>
          </cell>
          <cell r="L24" t="str">
            <v>D3</v>
          </cell>
          <cell r="M24">
            <v>6</v>
          </cell>
          <cell r="U24">
            <v>8</v>
          </cell>
          <cell r="V24" t="str">
            <v>A3</v>
          </cell>
          <cell r="W24">
            <v>1</v>
          </cell>
          <cell r="AE24">
            <v>3</v>
          </cell>
          <cell r="AF24" t="str">
            <v>B3</v>
          </cell>
          <cell r="AG24">
            <v>5</v>
          </cell>
          <cell r="AO24">
            <v>8</v>
          </cell>
          <cell r="AP24" t="str">
            <v>E3</v>
          </cell>
          <cell r="AQ24">
            <v>11</v>
          </cell>
          <cell r="AY24" t="str">
            <v>E1の勝者</v>
          </cell>
          <cell r="AZ24" t="str">
            <v>F3</v>
          </cell>
          <cell r="BA24" t="str">
            <v>F1の勝者</v>
          </cell>
          <cell r="BI24">
            <v>20</v>
          </cell>
          <cell r="BW24">
            <v>0</v>
          </cell>
          <cell r="BX24">
            <v>0</v>
          </cell>
          <cell r="CA24" t="str">
            <v/>
          </cell>
          <cell r="CB24" t="str">
            <v/>
          </cell>
          <cell r="CQ24">
            <v>20</v>
          </cell>
          <cell r="CR24">
            <v>25</v>
          </cell>
          <cell r="CU24">
            <v>20</v>
          </cell>
          <cell r="CV24">
            <v>25</v>
          </cell>
        </row>
        <row r="25">
          <cell r="C25" t="str">
            <v>落合</v>
          </cell>
          <cell r="D25">
            <v>2</v>
          </cell>
          <cell r="G25">
            <v>1</v>
          </cell>
          <cell r="K25" t="str">
            <v>城山北</v>
          </cell>
          <cell r="M25" t="str">
            <v>井口</v>
          </cell>
          <cell r="N25">
            <v>3</v>
          </cell>
          <cell r="Q25">
            <v>1</v>
          </cell>
          <cell r="U25" t="str">
            <v>金光学園</v>
          </cell>
          <cell r="W25" t="str">
            <v>可部</v>
          </cell>
          <cell r="X25">
            <v>2</v>
          </cell>
          <cell r="AA25">
            <v>1</v>
          </cell>
          <cell r="AE25" t="str">
            <v>理大附</v>
          </cell>
          <cell r="AG25" t="str">
            <v>就実</v>
          </cell>
          <cell r="AH25">
            <v>2</v>
          </cell>
          <cell r="AK25">
            <v>1</v>
          </cell>
          <cell r="AO25" t="str">
            <v>佐波</v>
          </cell>
          <cell r="AQ25" t="str">
            <v/>
          </cell>
          <cell r="AR25" t="str">
            <v/>
          </cell>
          <cell r="AU25" t="str">
            <v/>
          </cell>
          <cell r="AY25" t="str">
            <v/>
          </cell>
          <cell r="BA25" t="str">
            <v/>
          </cell>
          <cell r="BB25" t="str">
            <v/>
          </cell>
          <cell r="BE25" t="str">
            <v/>
          </cell>
          <cell r="BI25" t="str">
            <v/>
          </cell>
          <cell r="BW25" t="str">
            <v/>
          </cell>
          <cell r="BX25" t="str">
            <v/>
          </cell>
          <cell r="CA25" t="str">
            <v/>
          </cell>
          <cell r="CB25" t="str">
            <v/>
          </cell>
          <cell r="CQ25">
            <v>25</v>
          </cell>
          <cell r="CR25">
            <v>21</v>
          </cell>
          <cell r="CU25">
            <v>25</v>
          </cell>
          <cell r="CV25">
            <v>21</v>
          </cell>
        </row>
        <row r="26">
          <cell r="D26">
            <v>0</v>
          </cell>
          <cell r="E26">
            <v>0</v>
          </cell>
          <cell r="F26">
            <v>23</v>
          </cell>
          <cell r="G26" t="str">
            <v>－</v>
          </cell>
          <cell r="H26">
            <v>25</v>
          </cell>
          <cell r="I26">
            <v>1</v>
          </cell>
          <cell r="J26">
            <v>2</v>
          </cell>
          <cell r="N26">
            <v>2</v>
          </cell>
          <cell r="O26">
            <v>1</v>
          </cell>
          <cell r="P26">
            <v>25</v>
          </cell>
          <cell r="Q26" t="str">
            <v>－</v>
          </cell>
          <cell r="R26">
            <v>22</v>
          </cell>
          <cell r="S26">
            <v>0</v>
          </cell>
          <cell r="T26">
            <v>1</v>
          </cell>
          <cell r="X26">
            <v>2</v>
          </cell>
          <cell r="Y26">
            <v>1</v>
          </cell>
          <cell r="Z26">
            <v>25</v>
          </cell>
          <cell r="AA26" t="str">
            <v>－</v>
          </cell>
          <cell r="AB26">
            <v>19</v>
          </cell>
          <cell r="AC26">
            <v>0</v>
          </cell>
          <cell r="AD26">
            <v>0</v>
          </cell>
          <cell r="AH26">
            <v>2</v>
          </cell>
          <cell r="AI26">
            <v>1</v>
          </cell>
          <cell r="AJ26">
            <v>25</v>
          </cell>
          <cell r="AK26" t="str">
            <v>－</v>
          </cell>
          <cell r="AL26">
            <v>14</v>
          </cell>
          <cell r="AM26">
            <v>0</v>
          </cell>
          <cell r="AN26">
            <v>0</v>
          </cell>
          <cell r="AR26" t="str">
            <v/>
          </cell>
          <cell r="AS26">
            <v>0</v>
          </cell>
          <cell r="AU26" t="str">
            <v>－</v>
          </cell>
          <cell r="AW26">
            <v>0</v>
          </cell>
          <cell r="AX26" t="str">
            <v/>
          </cell>
          <cell r="BB26" t="str">
            <v/>
          </cell>
          <cell r="BC26">
            <v>0</v>
          </cell>
          <cell r="BE26" t="str">
            <v>－</v>
          </cell>
          <cell r="BG26">
            <v>0</v>
          </cell>
          <cell r="BH26" t="str">
            <v/>
          </cell>
          <cell r="BK26" t="str">
            <v>B</v>
          </cell>
          <cell r="BL26">
            <v>1</v>
          </cell>
          <cell r="BM26" t="str">
            <v>B1</v>
          </cell>
          <cell r="BN26">
            <v>1</v>
          </cell>
          <cell r="BO26">
            <v>31</v>
          </cell>
          <cell r="BP26">
            <v>1</v>
          </cell>
          <cell r="BQ26">
            <v>2</v>
          </cell>
          <cell r="BR26" t="str">
            <v>就実</v>
          </cell>
          <cell r="BS26" t="str">
            <v>翠町</v>
          </cell>
          <cell r="BT26" t="str">
            <v>就実</v>
          </cell>
          <cell r="BU26" t="str">
            <v>翠町</v>
          </cell>
          <cell r="BV26">
            <v>2</v>
          </cell>
          <cell r="BW26">
            <v>25</v>
          </cell>
          <cell r="BX26">
            <v>17</v>
          </cell>
          <cell r="BY26">
            <v>0</v>
          </cell>
          <cell r="BZ26">
            <v>2</v>
          </cell>
          <cell r="CA26">
            <v>25</v>
          </cell>
          <cell r="CB26">
            <v>17</v>
          </cell>
          <cell r="CC26">
            <v>0</v>
          </cell>
          <cell r="CE26" t="str">
            <v>D</v>
          </cell>
          <cell r="CF26">
            <v>4</v>
          </cell>
          <cell r="CG26" t="str">
            <v>D4</v>
          </cell>
          <cell r="CH26">
            <v>31</v>
          </cell>
          <cell r="CI26">
            <v>11</v>
          </cell>
          <cell r="CJ26">
            <v>1</v>
          </cell>
          <cell r="CK26">
            <v>2</v>
          </cell>
          <cell r="CL26" t="str">
            <v>落合</v>
          </cell>
          <cell r="CM26" t="str">
            <v>金光学園</v>
          </cell>
          <cell r="CN26" t="str">
            <v>落合</v>
          </cell>
          <cell r="CO26" t="str">
            <v>金光学園</v>
          </cell>
          <cell r="CP26">
            <v>2</v>
          </cell>
          <cell r="CQ26">
            <v>25</v>
          </cell>
          <cell r="CR26">
            <v>19</v>
          </cell>
          <cell r="CS26">
            <v>0</v>
          </cell>
          <cell r="CT26">
            <v>2</v>
          </cell>
          <cell r="CU26">
            <v>25</v>
          </cell>
          <cell r="CV26">
            <v>19</v>
          </cell>
          <cell r="CW26">
            <v>0</v>
          </cell>
        </row>
        <row r="27">
          <cell r="E27">
            <v>0</v>
          </cell>
          <cell r="F27">
            <v>17</v>
          </cell>
          <cell r="G27" t="str">
            <v>－</v>
          </cell>
          <cell r="H27">
            <v>25</v>
          </cell>
          <cell r="I27">
            <v>1</v>
          </cell>
          <cell r="O27">
            <v>0</v>
          </cell>
          <cell r="P27">
            <v>20</v>
          </cell>
          <cell r="Q27" t="str">
            <v>－</v>
          </cell>
          <cell r="R27">
            <v>25</v>
          </cell>
          <cell r="S27">
            <v>1</v>
          </cell>
          <cell r="Y27">
            <v>1</v>
          </cell>
          <cell r="Z27">
            <v>25</v>
          </cell>
          <cell r="AA27" t="str">
            <v>－</v>
          </cell>
          <cell r="AB27">
            <v>9</v>
          </cell>
          <cell r="AC27">
            <v>0</v>
          </cell>
          <cell r="AI27">
            <v>1</v>
          </cell>
          <cell r="AJ27">
            <v>25</v>
          </cell>
          <cell r="AK27" t="str">
            <v>－</v>
          </cell>
          <cell r="AL27">
            <v>16</v>
          </cell>
          <cell r="AM27">
            <v>0</v>
          </cell>
          <cell r="AS27">
            <v>0</v>
          </cell>
          <cell r="AU27" t="str">
            <v>－</v>
          </cell>
          <cell r="AW27">
            <v>0</v>
          </cell>
          <cell r="BC27">
            <v>0</v>
          </cell>
          <cell r="BE27" t="str">
            <v>－</v>
          </cell>
          <cell r="BG27">
            <v>0</v>
          </cell>
          <cell r="BW27">
            <v>25</v>
          </cell>
          <cell r="BX27">
            <v>21</v>
          </cell>
          <cell r="CA27">
            <v>25</v>
          </cell>
          <cell r="CB27">
            <v>21</v>
          </cell>
          <cell r="CQ27">
            <v>25</v>
          </cell>
          <cell r="CR27">
            <v>21</v>
          </cell>
          <cell r="CU27">
            <v>25</v>
          </cell>
          <cell r="CV27">
            <v>21</v>
          </cell>
        </row>
        <row r="28">
          <cell r="E28">
            <v>0</v>
          </cell>
          <cell r="G28" t="str">
            <v>－</v>
          </cell>
          <cell r="I28">
            <v>0</v>
          </cell>
          <cell r="O28">
            <v>1</v>
          </cell>
          <cell r="P28">
            <v>25</v>
          </cell>
          <cell r="Q28" t="str">
            <v>－</v>
          </cell>
          <cell r="R28">
            <v>21</v>
          </cell>
          <cell r="S28">
            <v>0</v>
          </cell>
          <cell r="Y28">
            <v>0</v>
          </cell>
          <cell r="AA28" t="str">
            <v>－</v>
          </cell>
          <cell r="AC28">
            <v>0</v>
          </cell>
          <cell r="AI28">
            <v>0</v>
          </cell>
          <cell r="AK28" t="str">
            <v>－</v>
          </cell>
          <cell r="AM28">
            <v>0</v>
          </cell>
          <cell r="AS28">
            <v>0</v>
          </cell>
          <cell r="AU28" t="str">
            <v>－</v>
          </cell>
          <cell r="AW28">
            <v>0</v>
          </cell>
          <cell r="BC28">
            <v>0</v>
          </cell>
          <cell r="BE28" t="str">
            <v>－</v>
          </cell>
          <cell r="BG28">
            <v>0</v>
          </cell>
          <cell r="BW28" t="str">
            <v/>
          </cell>
          <cell r="BX28" t="str">
            <v/>
          </cell>
          <cell r="CA28" t="str">
            <v/>
          </cell>
          <cell r="CB28" t="str">
            <v/>
          </cell>
          <cell r="CQ28" t="str">
            <v/>
          </cell>
          <cell r="CR28" t="str">
            <v/>
          </cell>
          <cell r="CU28" t="str">
            <v/>
          </cell>
          <cell r="CV28" t="str">
            <v/>
          </cell>
        </row>
        <row r="29">
          <cell r="C29" t="str">
            <v>岡山</v>
          </cell>
          <cell r="K29" t="str">
            <v>広島</v>
          </cell>
          <cell r="M29" t="str">
            <v>広島</v>
          </cell>
          <cell r="U29" t="str">
            <v>岡山</v>
          </cell>
          <cell r="W29" t="str">
            <v>広島</v>
          </cell>
          <cell r="AE29" t="str">
            <v>岡山</v>
          </cell>
          <cell r="AG29" t="str">
            <v>岡山</v>
          </cell>
          <cell r="AO29" t="str">
            <v>山口</v>
          </cell>
          <cell r="AQ29" t="str">
            <v/>
          </cell>
          <cell r="BI29" t="str">
            <v/>
          </cell>
          <cell r="BK29" t="str">
            <v>B</v>
          </cell>
          <cell r="BL29">
            <v>2</v>
          </cell>
          <cell r="BM29" t="str">
            <v>B2</v>
          </cell>
          <cell r="BN29">
            <v>11</v>
          </cell>
          <cell r="BO29">
            <v>31</v>
          </cell>
          <cell r="BP29">
            <v>1</v>
          </cell>
          <cell r="BQ29">
            <v>3</v>
          </cell>
          <cell r="BR29" t="str">
            <v>安佐</v>
          </cell>
          <cell r="BS29" t="str">
            <v>佐波</v>
          </cell>
          <cell r="BT29" t="str">
            <v>佐波</v>
          </cell>
          <cell r="BU29" t="str">
            <v>安佐</v>
          </cell>
          <cell r="BV29">
            <v>1</v>
          </cell>
          <cell r="BW29">
            <v>23</v>
          </cell>
          <cell r="BX29">
            <v>25</v>
          </cell>
          <cell r="BY29">
            <v>2</v>
          </cell>
          <cell r="BZ29">
            <v>2</v>
          </cell>
          <cell r="CA29">
            <v>25</v>
          </cell>
          <cell r="CB29">
            <v>23</v>
          </cell>
          <cell r="CC29">
            <v>1</v>
          </cell>
          <cell r="CE29" t="str">
            <v>E</v>
          </cell>
          <cell r="CF29">
            <v>1</v>
          </cell>
          <cell r="CG29" t="str">
            <v>E1</v>
          </cell>
          <cell r="CH29">
            <v>1</v>
          </cell>
          <cell r="CI29">
            <v>41</v>
          </cell>
          <cell r="CJ29" t="str">
            <v/>
          </cell>
          <cell r="CK29">
            <v>0</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row>
        <row r="30">
          <cell r="C30" t="str">
            <v>主審</v>
          </cell>
          <cell r="D30" t="str">
            <v>石田健志</v>
          </cell>
          <cell r="M30" t="str">
            <v>主審</v>
          </cell>
          <cell r="N30" t="str">
            <v>川島雅</v>
          </cell>
          <cell r="W30" t="str">
            <v>主審</v>
          </cell>
          <cell r="X30" t="str">
            <v>平田雅裕</v>
          </cell>
          <cell r="AG30" t="str">
            <v>主審</v>
          </cell>
          <cell r="AH30" t="str">
            <v>種元桂子</v>
          </cell>
          <cell r="AQ30" t="str">
            <v>主審</v>
          </cell>
          <cell r="AR30">
            <v>0</v>
          </cell>
          <cell r="BA30" t="str">
            <v>主審</v>
          </cell>
          <cell r="BB30">
            <v>0</v>
          </cell>
          <cell r="BW30">
            <v>25</v>
          </cell>
          <cell r="BX30">
            <v>17</v>
          </cell>
          <cell r="CA30">
            <v>17</v>
          </cell>
          <cell r="CB30">
            <v>25</v>
          </cell>
          <cell r="CQ30" t="str">
            <v/>
          </cell>
          <cell r="CR30" t="str">
            <v/>
          </cell>
          <cell r="CU30" t="str">
            <v/>
          </cell>
          <cell r="CV30" t="str">
            <v/>
          </cell>
        </row>
        <row r="31">
          <cell r="C31" t="str">
            <v>副審</v>
          </cell>
          <cell r="D31" t="str">
            <v>妹尾真人</v>
          </cell>
          <cell r="M31" t="str">
            <v>副審</v>
          </cell>
          <cell r="N31" t="str">
            <v>竹本賢之</v>
          </cell>
          <cell r="W31" t="str">
            <v>副審</v>
          </cell>
          <cell r="X31" t="str">
            <v>寄友亘</v>
          </cell>
          <cell r="AG31" t="str">
            <v>副審</v>
          </cell>
          <cell r="AH31" t="str">
            <v>平石雅彦</v>
          </cell>
          <cell r="AQ31" t="str">
            <v>副審</v>
          </cell>
          <cell r="AR31">
            <v>0</v>
          </cell>
          <cell r="BA31" t="str">
            <v>副審</v>
          </cell>
          <cell r="BB31">
            <v>0</v>
          </cell>
          <cell r="BW31">
            <v>16</v>
          </cell>
          <cell r="BX31">
            <v>25</v>
          </cell>
          <cell r="CA31">
            <v>25</v>
          </cell>
          <cell r="CB31">
            <v>16</v>
          </cell>
          <cell r="CQ31" t="str">
            <v/>
          </cell>
          <cell r="CR31" t="str">
            <v/>
          </cell>
          <cell r="CU31" t="str">
            <v/>
          </cell>
          <cell r="CV31" t="str">
            <v/>
          </cell>
        </row>
        <row r="32">
          <cell r="C32" t="str">
            <v>記録</v>
          </cell>
          <cell r="D32" t="str">
            <v>小林久治</v>
          </cell>
          <cell r="M32" t="str">
            <v>記録</v>
          </cell>
          <cell r="N32" t="str">
            <v>槙原円香</v>
          </cell>
          <cell r="W32" t="str">
            <v>記録</v>
          </cell>
          <cell r="X32" t="str">
            <v>元安祐一</v>
          </cell>
          <cell r="AG32" t="str">
            <v>記録</v>
          </cell>
          <cell r="AH32" t="str">
            <v>田所めぐみ</v>
          </cell>
          <cell r="AQ32" t="str">
            <v>記録</v>
          </cell>
          <cell r="AR32">
            <v>0</v>
          </cell>
          <cell r="BA32" t="str">
            <v>記録</v>
          </cell>
          <cell r="BB32">
            <v>0</v>
          </cell>
          <cell r="BK32" t="str">
            <v>B</v>
          </cell>
          <cell r="BL32">
            <v>3</v>
          </cell>
          <cell r="BM32" t="str">
            <v>B3</v>
          </cell>
          <cell r="BN32">
            <v>21</v>
          </cell>
          <cell r="BO32">
            <v>31</v>
          </cell>
          <cell r="BP32">
            <v>1</v>
          </cell>
          <cell r="BQ32">
            <v>2</v>
          </cell>
          <cell r="BR32" t="str">
            <v>就実</v>
          </cell>
          <cell r="BS32" t="str">
            <v>佐波</v>
          </cell>
          <cell r="BT32" t="str">
            <v>就実</v>
          </cell>
          <cell r="BU32" t="str">
            <v>佐波</v>
          </cell>
          <cell r="BV32">
            <v>2</v>
          </cell>
          <cell r="BW32">
            <v>25</v>
          </cell>
          <cell r="BX32">
            <v>14</v>
          </cell>
          <cell r="BY32">
            <v>0</v>
          </cell>
          <cell r="BZ32">
            <v>2</v>
          </cell>
          <cell r="CA32">
            <v>25</v>
          </cell>
          <cell r="CB32">
            <v>14</v>
          </cell>
          <cell r="CC32">
            <v>0</v>
          </cell>
          <cell r="CE32" t="str">
            <v>E</v>
          </cell>
          <cell r="CF32">
            <v>2</v>
          </cell>
          <cell r="CG32" t="str">
            <v>E2</v>
          </cell>
          <cell r="CH32">
            <v>11</v>
          </cell>
          <cell r="CI32">
            <v>41</v>
          </cell>
          <cell r="CJ32" t="str">
            <v/>
          </cell>
          <cell r="CK32">
            <v>0</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row>
        <row r="33">
          <cell r="C33" t="str">
            <v>ラインジャッジ</v>
          </cell>
          <cell r="D33" t="str">
            <v>米田・高野・高崎・北川</v>
          </cell>
          <cell r="M33" t="str">
            <v>ラインジャッジ</v>
          </cell>
          <cell r="N33" t="str">
            <v>門脇・渡辺・石崎・田中</v>
          </cell>
          <cell r="W33" t="str">
            <v>ラインジャッジ</v>
          </cell>
          <cell r="X33" t="str">
            <v>岡村・河村・奥藤・奥山</v>
          </cell>
          <cell r="AG33" t="str">
            <v>ラインジャッジ</v>
          </cell>
          <cell r="AH33" t="str">
            <v>西村・小川・三島・野瀬</v>
          </cell>
          <cell r="AQ33" t="str">
            <v>ラインジャッジ</v>
          </cell>
          <cell r="AR33">
            <v>0</v>
          </cell>
          <cell r="BA33" t="str">
            <v>ラインジャッジ</v>
          </cell>
          <cell r="BB33">
            <v>0</v>
          </cell>
          <cell r="BW33">
            <v>25</v>
          </cell>
          <cell r="BX33">
            <v>16</v>
          </cell>
          <cell r="CA33">
            <v>25</v>
          </cell>
          <cell r="CB33">
            <v>16</v>
          </cell>
          <cell r="CQ33" t="str">
            <v/>
          </cell>
          <cell r="CR33" t="str">
            <v/>
          </cell>
          <cell r="CU33" t="str">
            <v/>
          </cell>
          <cell r="CV33" t="str">
            <v/>
          </cell>
        </row>
        <row r="34">
          <cell r="A34">
            <v>4</v>
          </cell>
          <cell r="B34" t="str">
            <v>C4</v>
          </cell>
          <cell r="C34">
            <v>3</v>
          </cell>
          <cell r="K34">
            <v>6</v>
          </cell>
          <cell r="L34" t="str">
            <v>D4</v>
          </cell>
          <cell r="M34">
            <v>2</v>
          </cell>
          <cell r="U34">
            <v>8</v>
          </cell>
          <cell r="V34" t="str">
            <v>A4</v>
          </cell>
          <cell r="W34">
            <v>1</v>
          </cell>
          <cell r="AE34">
            <v>5</v>
          </cell>
          <cell r="AF34" t="str">
            <v>B4</v>
          </cell>
          <cell r="AG34">
            <v>3</v>
          </cell>
          <cell r="AO34">
            <v>8</v>
          </cell>
          <cell r="AP34" t="str">
            <v>E4</v>
          </cell>
          <cell r="AQ34" t="str">
            <v>E2の勝者</v>
          </cell>
          <cell r="AY34" t="str">
            <v>E3の勝者</v>
          </cell>
          <cell r="AZ34" t="str">
            <v>F4</v>
          </cell>
          <cell r="BA34" t="str">
            <v>F2の勝者</v>
          </cell>
          <cell r="BI34" t="str">
            <v>F3の勝者</v>
          </cell>
          <cell r="BW34" t="str">
            <v/>
          </cell>
          <cell r="BX34" t="str">
            <v/>
          </cell>
          <cell r="CA34" t="str">
            <v/>
          </cell>
          <cell r="CB34" t="str">
            <v/>
          </cell>
          <cell r="CQ34" t="str">
            <v/>
          </cell>
          <cell r="CR34" t="str">
            <v/>
          </cell>
          <cell r="CU34" t="str">
            <v/>
          </cell>
          <cell r="CV34" t="str">
            <v/>
          </cell>
        </row>
        <row r="35">
          <cell r="C35" t="str">
            <v>城山北</v>
          </cell>
          <cell r="D35">
            <v>2</v>
          </cell>
          <cell r="G35">
            <v>1</v>
          </cell>
          <cell r="K35" t="str">
            <v>井口</v>
          </cell>
          <cell r="M35" t="str">
            <v>落合</v>
          </cell>
          <cell r="N35">
            <v>2</v>
          </cell>
          <cell r="Q35">
            <v>1</v>
          </cell>
          <cell r="U35" t="str">
            <v>金光学園</v>
          </cell>
          <cell r="W35" t="str">
            <v>可部</v>
          </cell>
          <cell r="X35">
            <v>2</v>
          </cell>
          <cell r="AA35">
            <v>1</v>
          </cell>
          <cell r="AE35" t="str">
            <v>就実</v>
          </cell>
          <cell r="AG35" t="str">
            <v>理大附</v>
          </cell>
          <cell r="AH35">
            <v>3</v>
          </cell>
          <cell r="AK35">
            <v>1</v>
          </cell>
          <cell r="AO35" t="str">
            <v>佐波</v>
          </cell>
          <cell r="AQ35" t="str">
            <v/>
          </cell>
          <cell r="AR35" t="str">
            <v/>
          </cell>
          <cell r="AU35" t="str">
            <v/>
          </cell>
          <cell r="AY35" t="str">
            <v/>
          </cell>
          <cell r="BA35" t="str">
            <v/>
          </cell>
          <cell r="BB35" t="str">
            <v/>
          </cell>
          <cell r="BE35" t="str">
            <v/>
          </cell>
          <cell r="BI35" t="str">
            <v/>
          </cell>
          <cell r="BK35" t="str">
            <v>B</v>
          </cell>
          <cell r="BL35">
            <v>4</v>
          </cell>
          <cell r="BM35" t="str">
            <v>B4</v>
          </cell>
          <cell r="BN35">
            <v>31</v>
          </cell>
          <cell r="BO35">
            <v>31</v>
          </cell>
          <cell r="BP35">
            <v>1</v>
          </cell>
          <cell r="BQ35">
            <v>3</v>
          </cell>
          <cell r="BR35" t="str">
            <v>理大附</v>
          </cell>
          <cell r="BS35" t="str">
            <v>佐波</v>
          </cell>
          <cell r="BT35" t="str">
            <v>理大附</v>
          </cell>
          <cell r="BU35" t="str">
            <v>佐波</v>
          </cell>
          <cell r="BV35">
            <v>2</v>
          </cell>
          <cell r="BW35">
            <v>23</v>
          </cell>
          <cell r="BX35">
            <v>25</v>
          </cell>
          <cell r="BY35">
            <v>1</v>
          </cell>
          <cell r="BZ35">
            <v>2</v>
          </cell>
          <cell r="CA35">
            <v>23</v>
          </cell>
          <cell r="CB35">
            <v>25</v>
          </cell>
          <cell r="CC35">
            <v>1</v>
          </cell>
          <cell r="CE35" t="str">
            <v>E</v>
          </cell>
          <cell r="CF35">
            <v>3</v>
          </cell>
          <cell r="CG35" t="str">
            <v>E3</v>
          </cell>
          <cell r="CH35">
            <v>21</v>
          </cell>
          <cell r="CI35">
            <v>41</v>
          </cell>
          <cell r="CJ35" t="str">
            <v/>
          </cell>
          <cell r="CK35">
            <v>0</v>
          </cell>
          <cell r="CL35" t="str">
            <v/>
          </cell>
          <cell r="CM35" t="str">
            <v/>
          </cell>
          <cell r="CN35" t="str">
            <v/>
          </cell>
          <cell r="CO35" t="str">
            <v/>
          </cell>
          <cell r="CP35" t="str">
            <v/>
          </cell>
          <cell r="CQ35" t="str">
            <v/>
          </cell>
          <cell r="CR35" t="str">
            <v/>
          </cell>
          <cell r="CS35" t="str">
            <v/>
          </cell>
          <cell r="CT35" t="str">
            <v/>
          </cell>
          <cell r="CU35" t="str">
            <v/>
          </cell>
          <cell r="CV35" t="str">
            <v/>
          </cell>
          <cell r="CW35" t="str">
            <v/>
          </cell>
        </row>
        <row r="36">
          <cell r="D36">
            <v>0</v>
          </cell>
          <cell r="E36">
            <v>0</v>
          </cell>
          <cell r="F36">
            <v>22</v>
          </cell>
          <cell r="G36" t="str">
            <v>－</v>
          </cell>
          <cell r="H36">
            <v>25</v>
          </cell>
          <cell r="I36">
            <v>1</v>
          </cell>
          <cell r="J36">
            <v>2</v>
          </cell>
          <cell r="N36">
            <v>2</v>
          </cell>
          <cell r="O36">
            <v>1</v>
          </cell>
          <cell r="P36">
            <v>25</v>
          </cell>
          <cell r="Q36" t="str">
            <v>－</v>
          </cell>
          <cell r="R36">
            <v>19</v>
          </cell>
          <cell r="S36">
            <v>0</v>
          </cell>
          <cell r="T36">
            <v>0</v>
          </cell>
          <cell r="X36">
            <v>2</v>
          </cell>
          <cell r="Y36">
            <v>1</v>
          </cell>
          <cell r="Z36">
            <v>25</v>
          </cell>
          <cell r="AA36" t="str">
            <v>－</v>
          </cell>
          <cell r="AB36">
            <v>21</v>
          </cell>
          <cell r="AC36">
            <v>0</v>
          </cell>
          <cell r="AD36">
            <v>0</v>
          </cell>
          <cell r="AH36">
            <v>2</v>
          </cell>
          <cell r="AI36">
            <v>0</v>
          </cell>
          <cell r="AJ36">
            <v>23</v>
          </cell>
          <cell r="AK36" t="str">
            <v>－</v>
          </cell>
          <cell r="AL36">
            <v>25</v>
          </cell>
          <cell r="AM36">
            <v>1</v>
          </cell>
          <cell r="AN36">
            <v>1</v>
          </cell>
          <cell r="AR36" t="str">
            <v/>
          </cell>
          <cell r="AS36">
            <v>0</v>
          </cell>
          <cell r="AU36" t="str">
            <v>－</v>
          </cell>
          <cell r="AW36">
            <v>0</v>
          </cell>
          <cell r="AX36" t="str">
            <v/>
          </cell>
          <cell r="BB36" t="str">
            <v/>
          </cell>
          <cell r="BC36">
            <v>0</v>
          </cell>
          <cell r="BE36" t="str">
            <v>－</v>
          </cell>
          <cell r="BG36">
            <v>0</v>
          </cell>
          <cell r="BH36" t="str">
            <v/>
          </cell>
          <cell r="BW36">
            <v>25</v>
          </cell>
          <cell r="BX36">
            <v>14</v>
          </cell>
          <cell r="CA36">
            <v>25</v>
          </cell>
          <cell r="CB36">
            <v>14</v>
          </cell>
          <cell r="CQ36" t="str">
            <v/>
          </cell>
          <cell r="CR36" t="str">
            <v/>
          </cell>
          <cell r="CU36" t="str">
            <v/>
          </cell>
          <cell r="CV36" t="str">
            <v/>
          </cell>
        </row>
        <row r="37">
          <cell r="E37">
            <v>0</v>
          </cell>
          <cell r="F37">
            <v>18</v>
          </cell>
          <cell r="G37" t="str">
            <v>－</v>
          </cell>
          <cell r="H37">
            <v>25</v>
          </cell>
          <cell r="I37">
            <v>1</v>
          </cell>
          <cell r="O37">
            <v>1</v>
          </cell>
          <cell r="P37">
            <v>25</v>
          </cell>
          <cell r="Q37" t="str">
            <v>－</v>
          </cell>
          <cell r="R37">
            <v>21</v>
          </cell>
          <cell r="S37">
            <v>0</v>
          </cell>
          <cell r="Y37">
            <v>1</v>
          </cell>
          <cell r="Z37">
            <v>25</v>
          </cell>
          <cell r="AA37" t="str">
            <v>－</v>
          </cell>
          <cell r="AB37">
            <v>17</v>
          </cell>
          <cell r="AC37">
            <v>0</v>
          </cell>
          <cell r="AI37">
            <v>1</v>
          </cell>
          <cell r="AJ37">
            <v>25</v>
          </cell>
          <cell r="AK37" t="str">
            <v>－</v>
          </cell>
          <cell r="AL37">
            <v>14</v>
          </cell>
          <cell r="AM37">
            <v>0</v>
          </cell>
          <cell r="AS37">
            <v>0</v>
          </cell>
          <cell r="AU37" t="str">
            <v>－</v>
          </cell>
          <cell r="AW37">
            <v>0</v>
          </cell>
          <cell r="BC37">
            <v>0</v>
          </cell>
          <cell r="BE37" t="str">
            <v>－</v>
          </cell>
          <cell r="BG37">
            <v>0</v>
          </cell>
          <cell r="BW37">
            <v>25</v>
          </cell>
          <cell r="BX37">
            <v>18</v>
          </cell>
          <cell r="CA37">
            <v>25</v>
          </cell>
          <cell r="CB37">
            <v>18</v>
          </cell>
          <cell r="CQ37" t="str">
            <v/>
          </cell>
          <cell r="CR37" t="str">
            <v/>
          </cell>
          <cell r="CU37" t="str">
            <v/>
          </cell>
          <cell r="CV37" t="str">
            <v/>
          </cell>
        </row>
        <row r="38">
          <cell r="E38">
            <v>0</v>
          </cell>
          <cell r="G38" t="str">
            <v>－</v>
          </cell>
          <cell r="I38">
            <v>0</v>
          </cell>
          <cell r="O38">
            <v>0</v>
          </cell>
          <cell r="Q38" t="str">
            <v>－</v>
          </cell>
          <cell r="S38">
            <v>0</v>
          </cell>
          <cell r="Y38">
            <v>0</v>
          </cell>
          <cell r="AA38" t="str">
            <v>－</v>
          </cell>
          <cell r="AC38">
            <v>0</v>
          </cell>
          <cell r="AI38">
            <v>1</v>
          </cell>
          <cell r="AJ38">
            <v>25</v>
          </cell>
          <cell r="AK38" t="str">
            <v>－</v>
          </cell>
          <cell r="AL38">
            <v>18</v>
          </cell>
          <cell r="AM38">
            <v>0</v>
          </cell>
          <cell r="AS38">
            <v>0</v>
          </cell>
          <cell r="AU38" t="str">
            <v>－</v>
          </cell>
          <cell r="AW38">
            <v>0</v>
          </cell>
          <cell r="BC38">
            <v>0</v>
          </cell>
          <cell r="BE38" t="str">
            <v>－</v>
          </cell>
          <cell r="BG38">
            <v>0</v>
          </cell>
          <cell r="BK38" t="str">
            <v>B</v>
          </cell>
          <cell r="BL38">
            <v>5</v>
          </cell>
          <cell r="BM38" t="str">
            <v>B5</v>
          </cell>
          <cell r="BN38">
            <v>41</v>
          </cell>
          <cell r="BO38">
            <v>31</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E38" t="str">
            <v>E</v>
          </cell>
          <cell r="CF38">
            <v>4</v>
          </cell>
          <cell r="CG38" t="str">
            <v>E4</v>
          </cell>
          <cell r="CH38">
            <v>31</v>
          </cell>
          <cell r="CI38">
            <v>41</v>
          </cell>
          <cell r="CJ38" t="str">
            <v/>
          </cell>
          <cell r="CK38">
            <v>0</v>
          </cell>
          <cell r="CL38" t="str">
            <v/>
          </cell>
          <cell r="CM38" t="str">
            <v/>
          </cell>
          <cell r="CN38" t="str">
            <v/>
          </cell>
          <cell r="CO38" t="str">
            <v/>
          </cell>
          <cell r="CP38" t="str">
            <v/>
          </cell>
          <cell r="CQ38" t="str">
            <v/>
          </cell>
          <cell r="CR38" t="str">
            <v/>
          </cell>
          <cell r="CS38" t="str">
            <v/>
          </cell>
          <cell r="CT38" t="str">
            <v/>
          </cell>
          <cell r="CU38" t="str">
            <v/>
          </cell>
          <cell r="CV38" t="str">
            <v/>
          </cell>
          <cell r="CW38" t="str">
            <v/>
          </cell>
        </row>
        <row r="39">
          <cell r="C39" t="str">
            <v>広島</v>
          </cell>
          <cell r="K39" t="str">
            <v>広島</v>
          </cell>
          <cell r="M39" t="str">
            <v>岡山</v>
          </cell>
          <cell r="U39" t="str">
            <v>岡山</v>
          </cell>
          <cell r="W39" t="str">
            <v>広島</v>
          </cell>
          <cell r="AE39" t="str">
            <v>岡山</v>
          </cell>
          <cell r="AG39" t="str">
            <v>岡山</v>
          </cell>
          <cell r="AO39" t="str">
            <v>山口</v>
          </cell>
          <cell r="BW39">
            <v>0</v>
          </cell>
          <cell r="BX39">
            <v>0</v>
          </cell>
          <cell r="CA39" t="str">
            <v/>
          </cell>
          <cell r="CB39" t="str">
            <v/>
          </cell>
          <cell r="CQ39" t="str">
            <v/>
          </cell>
          <cell r="CR39" t="str">
            <v/>
          </cell>
          <cell r="CU39" t="str">
            <v/>
          </cell>
          <cell r="CV39" t="str">
            <v/>
          </cell>
        </row>
        <row r="40">
          <cell r="C40" t="str">
            <v>主審</v>
          </cell>
          <cell r="D40" t="str">
            <v>岸本健一</v>
          </cell>
          <cell r="M40" t="str">
            <v>主審</v>
          </cell>
          <cell r="N40" t="str">
            <v>石田健志</v>
          </cell>
          <cell r="W40" t="str">
            <v>主審</v>
          </cell>
          <cell r="X40" t="str">
            <v>鷲見晃弘</v>
          </cell>
          <cell r="AG40" t="str">
            <v>主審</v>
          </cell>
          <cell r="AH40" t="str">
            <v>平田雅裕</v>
          </cell>
          <cell r="AQ40" t="str">
            <v>主審</v>
          </cell>
          <cell r="AR40">
            <v>0</v>
          </cell>
          <cell r="BA40" t="str">
            <v>主審</v>
          </cell>
          <cell r="BB40">
            <v>0</v>
          </cell>
          <cell r="BW40" t="str">
            <v/>
          </cell>
          <cell r="BX40" t="str">
            <v/>
          </cell>
          <cell r="CA40" t="str">
            <v/>
          </cell>
          <cell r="CB40" t="str">
            <v/>
          </cell>
          <cell r="CQ40" t="str">
            <v/>
          </cell>
          <cell r="CR40" t="str">
            <v/>
          </cell>
          <cell r="CU40" t="str">
            <v/>
          </cell>
          <cell r="CV40" t="str">
            <v/>
          </cell>
        </row>
        <row r="41">
          <cell r="C41" t="str">
            <v>副審</v>
          </cell>
          <cell r="D41" t="str">
            <v>竹本賢之</v>
          </cell>
          <cell r="M41" t="str">
            <v>副審</v>
          </cell>
          <cell r="N41" t="str">
            <v>田所めぐみ</v>
          </cell>
          <cell r="W41" t="str">
            <v>副審</v>
          </cell>
          <cell r="X41" t="str">
            <v>川島雅</v>
          </cell>
          <cell r="AG41" t="str">
            <v>副審</v>
          </cell>
          <cell r="AH41" t="str">
            <v>谷川哲也</v>
          </cell>
          <cell r="AQ41" t="str">
            <v>副審</v>
          </cell>
          <cell r="AR41">
            <v>0</v>
          </cell>
          <cell r="BA41" t="str">
            <v>副審</v>
          </cell>
          <cell r="BB41">
            <v>0</v>
          </cell>
          <cell r="BK41" t="str">
            <v>C</v>
          </cell>
          <cell r="BL41" t="str">
            <v>③</v>
          </cell>
          <cell r="BM41" t="str">
            <v>C③</v>
          </cell>
          <cell r="BN41">
            <v>71</v>
          </cell>
          <cell r="BO41">
            <v>1</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E41" t="str">
            <v>F</v>
          </cell>
          <cell r="CF41">
            <v>1</v>
          </cell>
          <cell r="CG41" t="str">
            <v>F1</v>
          </cell>
          <cell r="CH41">
            <v>1</v>
          </cell>
          <cell r="CI41">
            <v>51</v>
          </cell>
          <cell r="CJ41" t="str">
            <v/>
          </cell>
          <cell r="CK41">
            <v>0</v>
          </cell>
          <cell r="CL41" t="str">
            <v/>
          </cell>
          <cell r="CM41" t="str">
            <v/>
          </cell>
          <cell r="CN41" t="str">
            <v/>
          </cell>
          <cell r="CO41" t="str">
            <v/>
          </cell>
          <cell r="CP41" t="str">
            <v/>
          </cell>
          <cell r="CQ41" t="str">
            <v/>
          </cell>
          <cell r="CR41" t="str">
            <v/>
          </cell>
          <cell r="CS41" t="str">
            <v/>
          </cell>
          <cell r="CT41" t="str">
            <v/>
          </cell>
          <cell r="CU41" t="str">
            <v/>
          </cell>
          <cell r="CV41" t="str">
            <v/>
          </cell>
          <cell r="CW41" t="str">
            <v/>
          </cell>
        </row>
        <row r="42">
          <cell r="C42" t="str">
            <v>記録</v>
          </cell>
          <cell r="D42" t="str">
            <v>角﨑敏彦</v>
          </cell>
          <cell r="M42" t="str">
            <v>記録</v>
          </cell>
          <cell r="N42" t="str">
            <v>岡野悟美</v>
          </cell>
          <cell r="W42" t="str">
            <v>記録</v>
          </cell>
          <cell r="X42" t="str">
            <v>橋谷海希</v>
          </cell>
          <cell r="AG42" t="str">
            <v>記録</v>
          </cell>
          <cell r="AH42" t="str">
            <v>有本一哉</v>
          </cell>
          <cell r="AQ42" t="str">
            <v>記録</v>
          </cell>
          <cell r="AR42">
            <v>0</v>
          </cell>
          <cell r="BA42" t="str">
            <v>記録</v>
          </cell>
          <cell r="BB42">
            <v>0</v>
          </cell>
          <cell r="BW42">
            <v>0</v>
          </cell>
          <cell r="BX42">
            <v>0</v>
          </cell>
          <cell r="CA42" t="str">
            <v/>
          </cell>
          <cell r="CB42" t="str">
            <v/>
          </cell>
          <cell r="CQ42" t="str">
            <v/>
          </cell>
          <cell r="CR42" t="str">
            <v/>
          </cell>
          <cell r="CU42" t="str">
            <v/>
          </cell>
          <cell r="CV42" t="str">
            <v/>
          </cell>
        </row>
        <row r="43">
          <cell r="C43" t="str">
            <v>ラインジャッジ</v>
          </cell>
          <cell r="D43" t="str">
            <v>山下・若林・中村・田島</v>
          </cell>
          <cell r="M43" t="str">
            <v>ラインジャッジ</v>
          </cell>
          <cell r="N43" t="str">
            <v>安佐中</v>
          </cell>
          <cell r="W43" t="str">
            <v>ラインジャッジ</v>
          </cell>
          <cell r="X43" t="str">
            <v>照山・亀谷・平川・佐藤</v>
          </cell>
          <cell r="AG43" t="str">
            <v>ラインジャッジ</v>
          </cell>
          <cell r="AH43" t="str">
            <v>川勝・岡本・岸本・高根沢</v>
          </cell>
          <cell r="AQ43" t="str">
            <v>ラインジャッジ</v>
          </cell>
          <cell r="AR43">
            <v>0</v>
          </cell>
          <cell r="BA43" t="str">
            <v>ラインジャッジ</v>
          </cell>
          <cell r="BB43">
            <v>0</v>
          </cell>
          <cell r="BW43" t="str">
            <v/>
          </cell>
          <cell r="BX43" t="str">
            <v/>
          </cell>
          <cell r="CA43" t="str">
            <v/>
          </cell>
          <cell r="CB43" t="str">
            <v/>
          </cell>
          <cell r="CQ43" t="str">
            <v/>
          </cell>
          <cell r="CR43" t="str">
            <v/>
          </cell>
          <cell r="CU43" t="str">
            <v/>
          </cell>
          <cell r="CV43" t="str">
            <v/>
          </cell>
        </row>
        <row r="44">
          <cell r="A44">
            <v>5</v>
          </cell>
          <cell r="B44" t="str">
            <v>C5</v>
          </cell>
          <cell r="L44" t="str">
            <v>D5</v>
          </cell>
          <cell r="CE44" t="str">
            <v>F</v>
          </cell>
          <cell r="CF44">
            <v>2</v>
          </cell>
          <cell r="CG44" t="str">
            <v>F2</v>
          </cell>
          <cell r="CH44">
            <v>11</v>
          </cell>
          <cell r="CI44">
            <v>51</v>
          </cell>
          <cell r="CJ44" t="str">
            <v/>
          </cell>
          <cell r="CK44">
            <v>0</v>
          </cell>
          <cell r="CL44" t="str">
            <v/>
          </cell>
          <cell r="CM44" t="str">
            <v/>
          </cell>
          <cell r="CN44" t="str">
            <v/>
          </cell>
          <cell r="CO44" t="str">
            <v/>
          </cell>
          <cell r="CP44" t="str">
            <v/>
          </cell>
          <cell r="CQ44" t="str">
            <v/>
          </cell>
          <cell r="CR44" t="str">
            <v/>
          </cell>
          <cell r="CS44" t="str">
            <v/>
          </cell>
          <cell r="CT44" t="str">
            <v/>
          </cell>
          <cell r="CU44" t="str">
            <v/>
          </cell>
          <cell r="CV44" t="str">
            <v/>
          </cell>
          <cell r="CW44" t="str">
            <v/>
          </cell>
        </row>
        <row r="45">
          <cell r="D45" t="str">
            <v/>
          </cell>
          <cell r="G45" t="str">
            <v/>
          </cell>
          <cell r="N45" t="str">
            <v/>
          </cell>
          <cell r="Q45" t="str">
            <v/>
          </cell>
          <cell r="CQ45" t="str">
            <v/>
          </cell>
          <cell r="CR45" t="str">
            <v/>
          </cell>
          <cell r="CU45" t="str">
            <v/>
          </cell>
          <cell r="CV45" t="str">
            <v/>
          </cell>
        </row>
        <row r="46">
          <cell r="D46" t="str">
            <v/>
          </cell>
          <cell r="E46">
            <v>0</v>
          </cell>
          <cell r="G46" t="str">
            <v>－</v>
          </cell>
          <cell r="I46">
            <v>0</v>
          </cell>
          <cell r="J46" t="str">
            <v/>
          </cell>
          <cell r="N46" t="str">
            <v/>
          </cell>
          <cell r="O46">
            <v>0</v>
          </cell>
          <cell r="Q46" t="str">
            <v>－</v>
          </cell>
          <cell r="S46">
            <v>0</v>
          </cell>
          <cell r="T46" t="str">
            <v/>
          </cell>
          <cell r="CQ46" t="str">
            <v/>
          </cell>
          <cell r="CR46" t="str">
            <v/>
          </cell>
          <cell r="CU46" t="str">
            <v/>
          </cell>
          <cell r="CV46" t="str">
            <v/>
          </cell>
        </row>
        <row r="47">
          <cell r="E47">
            <v>0</v>
          </cell>
          <cell r="G47" t="str">
            <v>－</v>
          </cell>
          <cell r="I47">
            <v>0</v>
          </cell>
          <cell r="O47">
            <v>0</v>
          </cell>
          <cell r="Q47" t="str">
            <v>－</v>
          </cell>
          <cell r="S47">
            <v>0</v>
          </cell>
          <cell r="CE47" t="str">
            <v>F</v>
          </cell>
          <cell r="CF47">
            <v>3</v>
          </cell>
          <cell r="CG47" t="str">
            <v>F3</v>
          </cell>
          <cell r="CH47">
            <v>21</v>
          </cell>
          <cell r="CI47">
            <v>51</v>
          </cell>
          <cell r="CJ47" t="str">
            <v/>
          </cell>
          <cell r="CK47">
            <v>0</v>
          </cell>
          <cell r="CL47" t="str">
            <v/>
          </cell>
          <cell r="CM47" t="str">
            <v/>
          </cell>
          <cell r="CN47" t="str">
            <v/>
          </cell>
          <cell r="CO47" t="str">
            <v/>
          </cell>
          <cell r="CP47" t="str">
            <v/>
          </cell>
          <cell r="CQ47" t="str">
            <v/>
          </cell>
          <cell r="CR47" t="str">
            <v/>
          </cell>
          <cell r="CS47" t="str">
            <v/>
          </cell>
          <cell r="CT47" t="str">
            <v/>
          </cell>
          <cell r="CU47" t="str">
            <v/>
          </cell>
          <cell r="CV47" t="str">
            <v/>
          </cell>
          <cell r="CW47" t="str">
            <v/>
          </cell>
        </row>
        <row r="48">
          <cell r="E48">
            <v>0</v>
          </cell>
          <cell r="G48" t="str">
            <v>－</v>
          </cell>
          <cell r="I48">
            <v>0</v>
          </cell>
          <cell r="O48">
            <v>0</v>
          </cell>
          <cell r="Q48" t="str">
            <v>－</v>
          </cell>
          <cell r="S48">
            <v>0</v>
          </cell>
          <cell r="CQ48" t="str">
            <v/>
          </cell>
          <cell r="CR48" t="str">
            <v/>
          </cell>
          <cell r="CU48" t="str">
            <v/>
          </cell>
          <cell r="CV48" t="str">
            <v/>
          </cell>
        </row>
        <row r="49">
          <cell r="CQ49" t="str">
            <v/>
          </cell>
          <cell r="CR49" t="str">
            <v/>
          </cell>
          <cell r="CU49" t="str">
            <v/>
          </cell>
          <cell r="CV49" t="str">
            <v/>
          </cell>
        </row>
        <row r="50">
          <cell r="C50" t="str">
            <v>主審</v>
          </cell>
          <cell r="D50">
            <v>0</v>
          </cell>
          <cell r="M50" t="str">
            <v>主審</v>
          </cell>
          <cell r="N50">
            <v>0</v>
          </cell>
          <cell r="CE50" t="str">
            <v>F</v>
          </cell>
          <cell r="CF50">
            <v>4</v>
          </cell>
          <cell r="CG50" t="str">
            <v>F4</v>
          </cell>
          <cell r="CH50">
            <v>31</v>
          </cell>
          <cell r="CI50">
            <v>51</v>
          </cell>
          <cell r="CJ50" t="str">
            <v/>
          </cell>
          <cell r="CK50">
            <v>0</v>
          </cell>
          <cell r="CL50" t="str">
            <v/>
          </cell>
          <cell r="CM50" t="str">
            <v/>
          </cell>
          <cell r="CN50" t="str">
            <v/>
          </cell>
          <cell r="CO50" t="str">
            <v/>
          </cell>
          <cell r="CP50" t="str">
            <v/>
          </cell>
          <cell r="CQ50" t="str">
            <v/>
          </cell>
          <cell r="CR50" t="str">
            <v/>
          </cell>
          <cell r="CS50" t="str">
            <v/>
          </cell>
          <cell r="CT50" t="str">
            <v/>
          </cell>
          <cell r="CU50" t="str">
            <v/>
          </cell>
          <cell r="CV50" t="str">
            <v/>
          </cell>
          <cell r="CW50" t="str">
            <v/>
          </cell>
        </row>
        <row r="51">
          <cell r="C51" t="str">
            <v>副審</v>
          </cell>
          <cell r="D51">
            <v>0</v>
          </cell>
          <cell r="M51" t="str">
            <v>副審</v>
          </cell>
          <cell r="N51">
            <v>0</v>
          </cell>
          <cell r="CQ51" t="str">
            <v/>
          </cell>
          <cell r="CR51" t="str">
            <v/>
          </cell>
          <cell r="CU51" t="str">
            <v/>
          </cell>
          <cell r="CV51" t="str">
            <v/>
          </cell>
        </row>
        <row r="52">
          <cell r="C52" t="str">
            <v>記録</v>
          </cell>
          <cell r="D52">
            <v>0</v>
          </cell>
          <cell r="M52" t="str">
            <v>記録</v>
          </cell>
          <cell r="N52">
            <v>0</v>
          </cell>
          <cell r="CQ52" t="str">
            <v/>
          </cell>
          <cell r="CR52" t="str">
            <v/>
          </cell>
          <cell r="CU52" t="str">
            <v/>
          </cell>
          <cell r="CV52" t="str">
            <v/>
          </cell>
        </row>
        <row r="53">
          <cell r="C53" t="str">
            <v>ラインジャッジ</v>
          </cell>
          <cell r="D53">
            <v>0</v>
          </cell>
          <cell r="M53" t="str">
            <v>ラインジャッジ</v>
          </cell>
          <cell r="N53">
            <v>0</v>
          </cell>
          <cell r="CE53" t="str">
            <v>D</v>
          </cell>
          <cell r="CF53" t="str">
            <v>①</v>
          </cell>
          <cell r="CG53" t="str">
            <v>D①</v>
          </cell>
          <cell r="CH53">
            <v>51</v>
          </cell>
          <cell r="CI53">
            <v>11</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row>
        <row r="54">
          <cell r="A54" t="str">
            <v>①</v>
          </cell>
          <cell r="V54" t="str">
            <v>A①</v>
          </cell>
          <cell r="W54" t="str">
            <v>A3の勝者</v>
          </cell>
          <cell r="AE54" t="str">
            <v>A4の勝者</v>
          </cell>
          <cell r="AF54" t="str">
            <v>B①</v>
          </cell>
          <cell r="AG54" t="str">
            <v>C4の勝者</v>
          </cell>
          <cell r="AO54" t="str">
            <v>D4の勝者</v>
          </cell>
          <cell r="CQ54">
            <v>0</v>
          </cell>
          <cell r="CR54">
            <v>0</v>
          </cell>
          <cell r="CU54" t="str">
            <v/>
          </cell>
          <cell r="CV54" t="str">
            <v/>
          </cell>
        </row>
        <row r="55">
          <cell r="W55" t="str">
            <v>可部</v>
          </cell>
          <cell r="X55" t="str">
            <v/>
          </cell>
          <cell r="AA55" t="str">
            <v/>
          </cell>
          <cell r="AE55" t="str">
            <v>可部</v>
          </cell>
          <cell r="AG55" t="str">
            <v>井口</v>
          </cell>
          <cell r="AH55" t="str">
            <v/>
          </cell>
          <cell r="AK55" t="str">
            <v/>
          </cell>
          <cell r="AO55" t="str">
            <v>落合</v>
          </cell>
          <cell r="CQ55" t="str">
            <v/>
          </cell>
          <cell r="CR55" t="str">
            <v/>
          </cell>
          <cell r="CU55" t="str">
            <v/>
          </cell>
          <cell r="CV55" t="str">
            <v/>
          </cell>
        </row>
        <row r="56">
          <cell r="X56" t="str">
            <v/>
          </cell>
          <cell r="Y56">
            <v>0</v>
          </cell>
          <cell r="AA56" t="str">
            <v>－</v>
          </cell>
          <cell r="AC56">
            <v>0</v>
          </cell>
          <cell r="AD56" t="str">
            <v/>
          </cell>
          <cell r="AH56" t="str">
            <v/>
          </cell>
          <cell r="AI56">
            <v>0</v>
          </cell>
          <cell r="AK56" t="str">
            <v>－</v>
          </cell>
          <cell r="AM56">
            <v>0</v>
          </cell>
          <cell r="AN56" t="str">
            <v/>
          </cell>
          <cell r="CE56" t="str">
            <v>D</v>
          </cell>
          <cell r="CF56" t="str">
            <v>②</v>
          </cell>
          <cell r="CG56" t="str">
            <v>D②</v>
          </cell>
          <cell r="CH56">
            <v>61</v>
          </cell>
          <cell r="CI56">
            <v>11</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row>
        <row r="57">
          <cell r="Y57">
            <v>0</v>
          </cell>
          <cell r="AA57" t="str">
            <v>－</v>
          </cell>
          <cell r="AC57">
            <v>0</v>
          </cell>
          <cell r="AI57">
            <v>0</v>
          </cell>
          <cell r="AK57" t="str">
            <v>－</v>
          </cell>
          <cell r="AM57">
            <v>0</v>
          </cell>
          <cell r="CQ57">
            <v>0</v>
          </cell>
          <cell r="CR57">
            <v>0</v>
          </cell>
          <cell r="CU57" t="str">
            <v/>
          </cell>
          <cell r="CV57" t="str">
            <v/>
          </cell>
        </row>
        <row r="58">
          <cell r="Y58">
            <v>0</v>
          </cell>
          <cell r="AA58" t="str">
            <v>－</v>
          </cell>
          <cell r="AC58">
            <v>0</v>
          </cell>
          <cell r="AI58">
            <v>0</v>
          </cell>
          <cell r="AK58" t="str">
            <v>－</v>
          </cell>
          <cell r="AM58">
            <v>0</v>
          </cell>
          <cell r="CQ58" t="str">
            <v/>
          </cell>
          <cell r="CR58" t="str">
            <v/>
          </cell>
          <cell r="CU58" t="str">
            <v/>
          </cell>
          <cell r="CV58" t="str">
            <v/>
          </cell>
        </row>
        <row r="59">
          <cell r="CE59" t="str">
            <v>D</v>
          </cell>
          <cell r="CF59" t="str">
            <v>③</v>
          </cell>
          <cell r="CG59" t="str">
            <v>D③</v>
          </cell>
          <cell r="CH59">
            <v>71</v>
          </cell>
          <cell r="CI59">
            <v>11</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row>
        <row r="60">
          <cell r="W60" t="str">
            <v>主審</v>
          </cell>
          <cell r="X60">
            <v>0</v>
          </cell>
          <cell r="AG60" t="str">
            <v>主審</v>
          </cell>
          <cell r="AH60">
            <v>0</v>
          </cell>
          <cell r="CQ60">
            <v>0</v>
          </cell>
          <cell r="CR60">
            <v>0</v>
          </cell>
          <cell r="CU60" t="str">
            <v/>
          </cell>
          <cell r="CV60" t="str">
            <v/>
          </cell>
        </row>
        <row r="61">
          <cell r="W61" t="str">
            <v>副審</v>
          </cell>
          <cell r="X61">
            <v>0</v>
          </cell>
          <cell r="AG61" t="str">
            <v>副審</v>
          </cell>
          <cell r="AH61">
            <v>0</v>
          </cell>
          <cell r="CQ61" t="str">
            <v/>
          </cell>
          <cell r="CR61" t="str">
            <v/>
          </cell>
          <cell r="CU61" t="str">
            <v/>
          </cell>
          <cell r="CV61" t="str">
            <v/>
          </cell>
        </row>
        <row r="62">
          <cell r="W62" t="str">
            <v>記録</v>
          </cell>
          <cell r="X62">
            <v>0</v>
          </cell>
          <cell r="AG62" t="str">
            <v>記録</v>
          </cell>
          <cell r="AH62">
            <v>0</v>
          </cell>
          <cell r="CG62" t="str">
            <v/>
          </cell>
          <cell r="CH62" t="e">
            <v>#N/A</v>
          </cell>
          <cell r="CI62" t="e">
            <v>#N/A</v>
          </cell>
          <cell r="CJ62" t="e">
            <v>#N/A</v>
          </cell>
          <cell r="CK62" t="e">
            <v>#N/A</v>
          </cell>
          <cell r="CL62" t="e">
            <v>#N/A</v>
          </cell>
          <cell r="CM62" t="e">
            <v>#N/A</v>
          </cell>
          <cell r="CN62" t="e">
            <v>#N/A</v>
          </cell>
          <cell r="CO62" t="e">
            <v>#N/A</v>
          </cell>
          <cell r="CP62" t="e">
            <v>#N/A</v>
          </cell>
          <cell r="CQ62" t="e">
            <v>#N/A</v>
          </cell>
          <cell r="CR62" t="e">
            <v>#N/A</v>
          </cell>
          <cell r="CS62" t="e">
            <v>#N/A</v>
          </cell>
          <cell r="CT62" t="e">
            <v>#N/A</v>
          </cell>
          <cell r="CU62" t="e">
            <v>#N/A</v>
          </cell>
          <cell r="CV62" t="e">
            <v>#N/A</v>
          </cell>
          <cell r="CW62" t="e">
            <v>#N/A</v>
          </cell>
        </row>
        <row r="63">
          <cell r="W63" t="str">
            <v>ラインジャッジ</v>
          </cell>
          <cell r="X63">
            <v>0</v>
          </cell>
          <cell r="AG63" t="str">
            <v>ラインジャッジ</v>
          </cell>
          <cell r="AH63">
            <v>0</v>
          </cell>
          <cell r="CQ63" t="e">
            <v>#N/A</v>
          </cell>
          <cell r="CR63" t="e">
            <v>#N/A</v>
          </cell>
          <cell r="CU63" t="e">
            <v>#N/A</v>
          </cell>
          <cell r="CV63" t="e">
            <v>#N/A</v>
          </cell>
        </row>
        <row r="64">
          <cell r="A64" t="str">
            <v>②</v>
          </cell>
          <cell r="V64" t="str">
            <v>A②</v>
          </cell>
          <cell r="W64" t="str">
            <v>B3の勝者</v>
          </cell>
          <cell r="AE64" t="str">
            <v>B4の勝者</v>
          </cell>
          <cell r="AF64" t="str">
            <v>B②</v>
          </cell>
          <cell r="AG64" t="str">
            <v>E4の勝者</v>
          </cell>
          <cell r="AO64" t="str">
            <v>F4の勝者</v>
          </cell>
          <cell r="CQ64" t="e">
            <v>#N/A</v>
          </cell>
          <cell r="CR64" t="e">
            <v>#N/A</v>
          </cell>
          <cell r="CU64" t="e">
            <v>#N/A</v>
          </cell>
          <cell r="CV64" t="e">
            <v>#N/A</v>
          </cell>
        </row>
        <row r="65">
          <cell r="W65" t="str">
            <v>就実</v>
          </cell>
          <cell r="X65" t="str">
            <v/>
          </cell>
          <cell r="AA65" t="str">
            <v/>
          </cell>
          <cell r="AE65" t="str">
            <v>理大附</v>
          </cell>
          <cell r="AG65" t="str">
            <v/>
          </cell>
          <cell r="AH65" t="str">
            <v/>
          </cell>
          <cell r="AK65" t="str">
            <v/>
          </cell>
          <cell r="AO65" t="str">
            <v/>
          </cell>
          <cell r="CG65" t="str">
            <v/>
          </cell>
          <cell r="CH65" t="e">
            <v>#N/A</v>
          </cell>
          <cell r="CI65" t="e">
            <v>#N/A</v>
          </cell>
          <cell r="CJ65" t="e">
            <v>#N/A</v>
          </cell>
          <cell r="CK65" t="e">
            <v>#N/A</v>
          </cell>
          <cell r="CL65" t="e">
            <v>#N/A</v>
          </cell>
          <cell r="CM65" t="e">
            <v>#N/A</v>
          </cell>
          <cell r="CN65" t="e">
            <v>#N/A</v>
          </cell>
          <cell r="CO65" t="e">
            <v>#N/A</v>
          </cell>
          <cell r="CP65" t="e">
            <v>#N/A</v>
          </cell>
          <cell r="CQ65" t="e">
            <v>#N/A</v>
          </cell>
          <cell r="CR65" t="e">
            <v>#N/A</v>
          </cell>
          <cell r="CS65" t="e">
            <v>#N/A</v>
          </cell>
          <cell r="CT65" t="e">
            <v>#N/A</v>
          </cell>
          <cell r="CU65" t="e">
            <v>#N/A</v>
          </cell>
          <cell r="CV65" t="e">
            <v>#N/A</v>
          </cell>
          <cell r="CW65" t="e">
            <v>#N/A</v>
          </cell>
        </row>
        <row r="66">
          <cell r="X66" t="str">
            <v/>
          </cell>
          <cell r="Y66">
            <v>0</v>
          </cell>
          <cell r="AA66" t="str">
            <v>－</v>
          </cell>
          <cell r="AC66">
            <v>0</v>
          </cell>
          <cell r="AD66" t="str">
            <v/>
          </cell>
          <cell r="AH66" t="str">
            <v/>
          </cell>
          <cell r="AI66">
            <v>0</v>
          </cell>
          <cell r="AK66" t="str">
            <v>－</v>
          </cell>
          <cell r="AM66">
            <v>0</v>
          </cell>
          <cell r="AN66" t="str">
            <v/>
          </cell>
          <cell r="CQ66" t="e">
            <v>#N/A</v>
          </cell>
          <cell r="CR66" t="e">
            <v>#N/A</v>
          </cell>
          <cell r="CU66" t="e">
            <v>#N/A</v>
          </cell>
          <cell r="CV66" t="e">
            <v>#N/A</v>
          </cell>
        </row>
        <row r="67">
          <cell r="Y67">
            <v>0</v>
          </cell>
          <cell r="AA67" t="str">
            <v>－</v>
          </cell>
          <cell r="AC67">
            <v>0</v>
          </cell>
          <cell r="AI67">
            <v>0</v>
          </cell>
          <cell r="AK67" t="str">
            <v>－</v>
          </cell>
          <cell r="AM67">
            <v>0</v>
          </cell>
          <cell r="CQ67" t="e">
            <v>#N/A</v>
          </cell>
          <cell r="CR67" t="e">
            <v>#N/A</v>
          </cell>
          <cell r="CU67" t="e">
            <v>#N/A</v>
          </cell>
          <cell r="CV67" t="e">
            <v>#N/A</v>
          </cell>
        </row>
        <row r="68">
          <cell r="Y68">
            <v>0</v>
          </cell>
          <cell r="AA68" t="str">
            <v>－</v>
          </cell>
          <cell r="AC68">
            <v>0</v>
          </cell>
          <cell r="AI68">
            <v>0</v>
          </cell>
          <cell r="AK68" t="str">
            <v>－</v>
          </cell>
          <cell r="AM68">
            <v>0</v>
          </cell>
          <cell r="CG68" t="str">
            <v/>
          </cell>
          <cell r="CH68" t="e">
            <v>#N/A</v>
          </cell>
          <cell r="CI68" t="e">
            <v>#N/A</v>
          </cell>
          <cell r="CJ68" t="e">
            <v>#N/A</v>
          </cell>
          <cell r="CK68" t="e">
            <v>#N/A</v>
          </cell>
          <cell r="CL68" t="e">
            <v>#N/A</v>
          </cell>
          <cell r="CM68" t="e">
            <v>#N/A</v>
          </cell>
          <cell r="CN68" t="e">
            <v>#N/A</v>
          </cell>
          <cell r="CO68" t="e">
            <v>#N/A</v>
          </cell>
          <cell r="CP68" t="e">
            <v>#N/A</v>
          </cell>
          <cell r="CQ68" t="e">
            <v>#N/A</v>
          </cell>
          <cell r="CR68" t="e">
            <v>#N/A</v>
          </cell>
          <cell r="CS68" t="e">
            <v>#N/A</v>
          </cell>
          <cell r="CT68" t="e">
            <v>#N/A</v>
          </cell>
          <cell r="CU68" t="e">
            <v>#N/A</v>
          </cell>
          <cell r="CV68" t="e">
            <v>#N/A</v>
          </cell>
          <cell r="CW68" t="e">
            <v>#N/A</v>
          </cell>
        </row>
        <row r="69">
          <cell r="CQ69" t="e">
            <v>#N/A</v>
          </cell>
          <cell r="CR69" t="e">
            <v>#N/A</v>
          </cell>
          <cell r="CU69" t="e">
            <v>#N/A</v>
          </cell>
          <cell r="CV69" t="e">
            <v>#N/A</v>
          </cell>
        </row>
        <row r="70">
          <cell r="W70" t="str">
            <v>主審</v>
          </cell>
          <cell r="X70">
            <v>0</v>
          </cell>
          <cell r="AG70" t="str">
            <v>主審</v>
          </cell>
          <cell r="AH70">
            <v>0</v>
          </cell>
          <cell r="CQ70" t="e">
            <v>#N/A</v>
          </cell>
          <cell r="CR70" t="e">
            <v>#N/A</v>
          </cell>
          <cell r="CU70" t="e">
            <v>#N/A</v>
          </cell>
          <cell r="CV70" t="e">
            <v>#N/A</v>
          </cell>
        </row>
        <row r="71">
          <cell r="W71" t="str">
            <v>副審</v>
          </cell>
          <cell r="X71">
            <v>0</v>
          </cell>
          <cell r="AG71" t="str">
            <v>副審</v>
          </cell>
          <cell r="AH71">
            <v>0</v>
          </cell>
          <cell r="CG71" t="str">
            <v/>
          </cell>
          <cell r="CH71" t="e">
            <v>#N/A</v>
          </cell>
          <cell r="CI71" t="e">
            <v>#N/A</v>
          </cell>
          <cell r="CJ71" t="e">
            <v>#N/A</v>
          </cell>
          <cell r="CK71" t="e">
            <v>#N/A</v>
          </cell>
          <cell r="CL71" t="e">
            <v>#N/A</v>
          </cell>
          <cell r="CM71" t="e">
            <v>#N/A</v>
          </cell>
          <cell r="CN71" t="e">
            <v>#N/A</v>
          </cell>
          <cell r="CO71" t="e">
            <v>#N/A</v>
          </cell>
          <cell r="CP71" t="e">
            <v>#N/A</v>
          </cell>
          <cell r="CQ71" t="e">
            <v>#N/A</v>
          </cell>
          <cell r="CR71" t="e">
            <v>#N/A</v>
          </cell>
          <cell r="CS71" t="e">
            <v>#N/A</v>
          </cell>
          <cell r="CT71" t="e">
            <v>#N/A</v>
          </cell>
          <cell r="CU71" t="e">
            <v>#N/A</v>
          </cell>
          <cell r="CV71" t="e">
            <v>#N/A</v>
          </cell>
          <cell r="CW71" t="e">
            <v>#N/A</v>
          </cell>
        </row>
        <row r="72">
          <cell r="W72" t="str">
            <v>記録</v>
          </cell>
          <cell r="X72">
            <v>0</v>
          </cell>
          <cell r="AG72" t="str">
            <v>記録</v>
          </cell>
          <cell r="AH72">
            <v>0</v>
          </cell>
          <cell r="CQ72" t="e">
            <v>#N/A</v>
          </cell>
          <cell r="CR72" t="e">
            <v>#N/A</v>
          </cell>
          <cell r="CU72" t="e">
            <v>#N/A</v>
          </cell>
          <cell r="CV72" t="e">
            <v>#N/A</v>
          </cell>
        </row>
        <row r="73">
          <cell r="W73" t="str">
            <v>ラインジャッジ</v>
          </cell>
          <cell r="X73">
            <v>0</v>
          </cell>
          <cell r="AG73" t="str">
            <v>ラインジャッジ</v>
          </cell>
          <cell r="AH73">
            <v>0</v>
          </cell>
          <cell r="CQ73" t="e">
            <v>#N/A</v>
          </cell>
          <cell r="CR73" t="e">
            <v>#N/A</v>
          </cell>
          <cell r="CU73" t="e">
            <v>#N/A</v>
          </cell>
          <cell r="CV73" t="e">
            <v>#N/A</v>
          </cell>
        </row>
        <row r="74">
          <cell r="A74" t="str">
            <v>③</v>
          </cell>
          <cell r="V74" t="str">
            <v>A③</v>
          </cell>
          <cell r="W74" t="str">
            <v>C①の勝者</v>
          </cell>
          <cell r="AE74" t="str">
            <v>C②の勝者</v>
          </cell>
          <cell r="AF74" t="str">
            <v>B③</v>
          </cell>
          <cell r="AG74" t="str">
            <v>D①の勝者</v>
          </cell>
          <cell r="AO74" t="str">
            <v>D②の勝者</v>
          </cell>
        </row>
        <row r="75">
          <cell r="W75">
            <v>0</v>
          </cell>
          <cell r="X75" t="str">
            <v/>
          </cell>
          <cell r="AA75" t="str">
            <v/>
          </cell>
          <cell r="AE75">
            <v>0</v>
          </cell>
          <cell r="AG75">
            <v>0</v>
          </cell>
          <cell r="AH75" t="str">
            <v/>
          </cell>
          <cell r="AK75" t="str">
            <v/>
          </cell>
          <cell r="AO75">
            <v>0</v>
          </cell>
        </row>
        <row r="76">
          <cell r="X76" t="str">
            <v/>
          </cell>
          <cell r="Y76">
            <v>0</v>
          </cell>
          <cell r="AA76" t="str">
            <v>－</v>
          </cell>
          <cell r="AC76">
            <v>0</v>
          </cell>
          <cell r="AD76" t="str">
            <v/>
          </cell>
          <cell r="AH76" t="str">
            <v/>
          </cell>
          <cell r="AI76">
            <v>0</v>
          </cell>
          <cell r="AK76" t="str">
            <v>－</v>
          </cell>
          <cell r="AM76">
            <v>0</v>
          </cell>
          <cell r="AN76" t="str">
            <v/>
          </cell>
        </row>
        <row r="77">
          <cell r="Y77">
            <v>0</v>
          </cell>
          <cell r="AA77" t="str">
            <v>－</v>
          </cell>
          <cell r="AC77">
            <v>0</v>
          </cell>
          <cell r="AI77">
            <v>0</v>
          </cell>
          <cell r="AK77" t="str">
            <v>－</v>
          </cell>
          <cell r="AM77">
            <v>0</v>
          </cell>
        </row>
        <row r="78">
          <cell r="Y78">
            <v>0</v>
          </cell>
          <cell r="AA78" t="str">
            <v>－</v>
          </cell>
          <cell r="AC78">
            <v>0</v>
          </cell>
          <cell r="AI78">
            <v>0</v>
          </cell>
          <cell r="AK78" t="str">
            <v>－</v>
          </cell>
          <cell r="AM78">
            <v>0</v>
          </cell>
        </row>
        <row r="80">
          <cell r="W80" t="str">
            <v>主審</v>
          </cell>
          <cell r="X80">
            <v>0</v>
          </cell>
          <cell r="AG80" t="str">
            <v>主審</v>
          </cell>
          <cell r="AH80">
            <v>0</v>
          </cell>
        </row>
        <row r="81">
          <cell r="W81" t="str">
            <v>副審</v>
          </cell>
          <cell r="X81">
            <v>0</v>
          </cell>
          <cell r="AG81" t="str">
            <v>副審</v>
          </cell>
          <cell r="AH81">
            <v>0</v>
          </cell>
        </row>
        <row r="82">
          <cell r="W82" t="str">
            <v>記録</v>
          </cell>
          <cell r="X82">
            <v>0</v>
          </cell>
          <cell r="AG82" t="str">
            <v>記録</v>
          </cell>
          <cell r="AH82">
            <v>0</v>
          </cell>
        </row>
        <row r="83">
          <cell r="W83" t="str">
            <v>ラインジャッジ</v>
          </cell>
          <cell r="X83">
            <v>0</v>
          </cell>
          <cell r="AG83" t="str">
            <v>ラインジャッジ</v>
          </cell>
          <cell r="AH83">
            <v>0</v>
          </cell>
        </row>
      </sheetData>
      <sheetData sheetId="2">
        <row r="35">
          <cell r="BP35" t="str">
            <v>A1</v>
          </cell>
          <cell r="BQ35" t="str">
            <v>可部</v>
          </cell>
          <cell r="BR35" t="str">
            <v>口田</v>
          </cell>
          <cell r="BS35" t="str">
            <v>種元桂子</v>
          </cell>
          <cell r="BT35" t="str">
            <v>田所めぐみ</v>
          </cell>
          <cell r="BU35" t="str">
            <v>伊藤その美</v>
          </cell>
          <cell r="BV35" t="str">
            <v>岡村・河村・奥藤・奥山</v>
          </cell>
        </row>
        <row r="36">
          <cell r="BP36" t="str">
            <v>A2</v>
          </cell>
          <cell r="BQ36" t="str">
            <v>理大附</v>
          </cell>
          <cell r="BR36" t="str">
            <v>徳地</v>
          </cell>
          <cell r="BS36" t="str">
            <v>種元桂子</v>
          </cell>
          <cell r="BT36" t="str">
            <v>平石雅彦</v>
          </cell>
          <cell r="BU36" t="str">
            <v>二反田昭夫</v>
          </cell>
          <cell r="BV36" t="str">
            <v>照山・亀谷・平川・佐藤</v>
          </cell>
        </row>
        <row r="37">
          <cell r="BP37" t="str">
            <v>A3</v>
          </cell>
          <cell r="BQ37" t="str">
            <v>可部</v>
          </cell>
          <cell r="BR37" t="str">
            <v>理大附</v>
          </cell>
          <cell r="BS37" t="str">
            <v>平田雅裕</v>
          </cell>
          <cell r="BT37" t="str">
            <v>寄友亘</v>
          </cell>
          <cell r="BU37" t="str">
            <v>元安祐一</v>
          </cell>
          <cell r="BV37" t="str">
            <v>岡村・河村・奥藤・奥山</v>
          </cell>
        </row>
        <row r="38">
          <cell r="BP38" t="str">
            <v>A4</v>
          </cell>
          <cell r="BQ38" t="str">
            <v>可部</v>
          </cell>
          <cell r="BR38" t="str">
            <v>就実</v>
          </cell>
          <cell r="BS38" t="str">
            <v>鷲見晃弘</v>
          </cell>
          <cell r="BT38" t="str">
            <v>川島雅</v>
          </cell>
          <cell r="BU38" t="str">
            <v>橋谷海希</v>
          </cell>
          <cell r="BV38" t="str">
            <v>照山・亀谷・平川・佐藤</v>
          </cell>
        </row>
        <row r="39">
          <cell r="BP39" t="str">
            <v>B1</v>
          </cell>
          <cell r="BQ39" t="str">
            <v>就実</v>
          </cell>
          <cell r="BR39" t="str">
            <v>翠町</v>
          </cell>
          <cell r="BS39" t="str">
            <v>平田雅裕</v>
          </cell>
          <cell r="BT39" t="str">
            <v>竹本賢之</v>
          </cell>
          <cell r="BU39" t="str">
            <v>橋谷海希</v>
          </cell>
          <cell r="BV39" t="str">
            <v>西村・小川・三島・野瀬</v>
          </cell>
        </row>
        <row r="40">
          <cell r="BP40" t="str">
            <v>B2</v>
          </cell>
          <cell r="BQ40" t="str">
            <v>安佐</v>
          </cell>
          <cell r="BR40" t="str">
            <v>佐波</v>
          </cell>
          <cell r="BS40" t="str">
            <v>鷲見晃弘</v>
          </cell>
          <cell r="BT40" t="str">
            <v>寄友亘</v>
          </cell>
          <cell r="BU40" t="str">
            <v>中田雅子</v>
          </cell>
          <cell r="BV40" t="str">
            <v>川勝・岡本・岸本・高根沢</v>
          </cell>
        </row>
        <row r="41">
          <cell r="BP41" t="str">
            <v>B3</v>
          </cell>
          <cell r="BQ41" t="str">
            <v>就実</v>
          </cell>
          <cell r="BR41" t="str">
            <v>佐波</v>
          </cell>
          <cell r="BS41" t="str">
            <v>種元桂子</v>
          </cell>
          <cell r="BT41" t="str">
            <v>平石雅彦</v>
          </cell>
          <cell r="BU41" t="str">
            <v>田所めぐみ</v>
          </cell>
          <cell r="BV41" t="str">
            <v>西村・小川・三島・野瀬</v>
          </cell>
        </row>
        <row r="42">
          <cell r="BP42" t="str">
            <v>B4</v>
          </cell>
          <cell r="BQ42" t="str">
            <v>理大附</v>
          </cell>
          <cell r="BR42" t="str">
            <v>佐波</v>
          </cell>
          <cell r="BS42" t="str">
            <v>平田雅裕</v>
          </cell>
          <cell r="BT42" t="str">
            <v>谷川哲也</v>
          </cell>
          <cell r="BU42" t="str">
            <v>有本一哉</v>
          </cell>
          <cell r="BV42" t="str">
            <v>川勝・岡本・岸本・高根沢</v>
          </cell>
        </row>
        <row r="43">
          <cell r="BP43" t="str">
            <v>C1</v>
          </cell>
          <cell r="BQ43" t="str">
            <v>高川学園</v>
          </cell>
          <cell r="BR43" t="str">
            <v>落合</v>
          </cell>
          <cell r="BS43" t="str">
            <v>谷川哲也</v>
          </cell>
          <cell r="BT43" t="str">
            <v>波止元貴士</v>
          </cell>
          <cell r="BU43" t="str">
            <v>小林大輔</v>
          </cell>
          <cell r="BV43" t="str">
            <v>安佐南中</v>
          </cell>
        </row>
        <row r="44">
          <cell r="BP44" t="str">
            <v>C2</v>
          </cell>
          <cell r="BQ44" t="str">
            <v>城山北</v>
          </cell>
          <cell r="BR44" t="str">
            <v>東原</v>
          </cell>
          <cell r="BS44" t="str">
            <v>谷川哲也</v>
          </cell>
          <cell r="BT44" t="str">
            <v>妹尾真人</v>
          </cell>
          <cell r="BU44" t="str">
            <v>正川和寿</v>
          </cell>
          <cell r="BV44" t="str">
            <v>山下・若林・中村・田島</v>
          </cell>
        </row>
        <row r="45">
          <cell r="BP45" t="str">
            <v>C3</v>
          </cell>
          <cell r="BQ45" t="str">
            <v>落合</v>
          </cell>
          <cell r="BR45" t="str">
            <v>城山北</v>
          </cell>
          <cell r="BS45" t="str">
            <v>石田健志</v>
          </cell>
          <cell r="BT45" t="str">
            <v>妹尾真人</v>
          </cell>
          <cell r="BU45" t="str">
            <v>小林久治</v>
          </cell>
          <cell r="BV45" t="str">
            <v>米田・高野・高崎・北川</v>
          </cell>
        </row>
        <row r="46">
          <cell r="BP46" t="str">
            <v>C4</v>
          </cell>
          <cell r="BQ46" t="str">
            <v>城山北</v>
          </cell>
          <cell r="BR46" t="str">
            <v>井口</v>
          </cell>
          <cell r="BS46" t="str">
            <v>岸本健一</v>
          </cell>
          <cell r="BT46" t="str">
            <v>竹本賢之</v>
          </cell>
          <cell r="BU46" t="str">
            <v>角﨑敏彦</v>
          </cell>
          <cell r="BV46" t="str">
            <v>山下・若林・中村・田島</v>
          </cell>
        </row>
        <row r="47">
          <cell r="BP47" t="str">
            <v>D1</v>
          </cell>
          <cell r="BQ47" t="str">
            <v>安来第三</v>
          </cell>
          <cell r="BR47" t="str">
            <v>井口</v>
          </cell>
          <cell r="BS47" t="str">
            <v>岩本健一</v>
          </cell>
          <cell r="BT47" t="str">
            <v>石田健志</v>
          </cell>
          <cell r="BU47" t="str">
            <v>村中茂美</v>
          </cell>
          <cell r="BV47" t="str">
            <v>門脇・波辺・石崎・田中</v>
          </cell>
        </row>
        <row r="48">
          <cell r="BP48" t="str">
            <v>D2</v>
          </cell>
          <cell r="BQ48" t="str">
            <v>気高</v>
          </cell>
          <cell r="BR48" t="str">
            <v>金光学園</v>
          </cell>
          <cell r="BS48" t="str">
            <v>川島雅</v>
          </cell>
          <cell r="BT48" t="str">
            <v>越智由夫</v>
          </cell>
          <cell r="BU48" t="str">
            <v>柳川行範</v>
          </cell>
          <cell r="BV48" t="str">
            <v>新川・椿・木村・宗本</v>
          </cell>
        </row>
        <row r="49">
          <cell r="BP49" t="str">
            <v>D3</v>
          </cell>
          <cell r="BQ49" t="str">
            <v>井口</v>
          </cell>
          <cell r="BR49" t="str">
            <v>金光学園</v>
          </cell>
          <cell r="BS49" t="str">
            <v>川島雅</v>
          </cell>
          <cell r="BT49" t="str">
            <v>竹本賢之</v>
          </cell>
          <cell r="BU49" t="str">
            <v>槙原円香</v>
          </cell>
          <cell r="BV49" t="str">
            <v>門脇・渡辺・石崎・田中</v>
          </cell>
        </row>
        <row r="50">
          <cell r="BP50" t="str">
            <v>D4</v>
          </cell>
          <cell r="BQ50" t="str">
            <v>落合</v>
          </cell>
          <cell r="BR50" t="str">
            <v>金光学園</v>
          </cell>
          <cell r="BS50" t="str">
            <v>石田健志</v>
          </cell>
          <cell r="BT50" t="str">
            <v>田所めぐみ</v>
          </cell>
          <cell r="BU50" t="str">
            <v>岡野悟美</v>
          </cell>
          <cell r="BV50" t="str">
            <v>安佐中</v>
          </cell>
        </row>
        <row r="51">
          <cell r="BP51" t="str">
            <v>E1</v>
          </cell>
          <cell r="BQ51" t="str">
            <v/>
          </cell>
          <cell r="BR51" t="str">
            <v/>
          </cell>
          <cell r="BS51">
            <v>0</v>
          </cell>
          <cell r="BT51">
            <v>0</v>
          </cell>
          <cell r="BU51">
            <v>0</v>
          </cell>
          <cell r="BV51">
            <v>0</v>
          </cell>
        </row>
        <row r="52">
          <cell r="BP52" t="str">
            <v>E2</v>
          </cell>
          <cell r="BQ52" t="str">
            <v/>
          </cell>
          <cell r="BR52" t="str">
            <v/>
          </cell>
          <cell r="BS52">
            <v>0</v>
          </cell>
          <cell r="BT52">
            <v>0</v>
          </cell>
          <cell r="BU52">
            <v>0</v>
          </cell>
          <cell r="BV52">
            <v>0</v>
          </cell>
        </row>
        <row r="53">
          <cell r="BP53" t="str">
            <v>E3</v>
          </cell>
          <cell r="BQ53" t="str">
            <v/>
          </cell>
          <cell r="BR53" t="str">
            <v/>
          </cell>
          <cell r="BS53">
            <v>0</v>
          </cell>
          <cell r="BT53">
            <v>0</v>
          </cell>
          <cell r="BU53">
            <v>0</v>
          </cell>
          <cell r="BV53">
            <v>0</v>
          </cell>
        </row>
        <row r="54">
          <cell r="BP54" t="str">
            <v>E4</v>
          </cell>
          <cell r="BQ54" t="str">
            <v/>
          </cell>
          <cell r="BR54" t="str">
            <v/>
          </cell>
          <cell r="BS54">
            <v>0</v>
          </cell>
          <cell r="BT54">
            <v>0</v>
          </cell>
          <cell r="BU54">
            <v>0</v>
          </cell>
          <cell r="BV54">
            <v>0</v>
          </cell>
        </row>
        <row r="55">
          <cell r="BP55" t="str">
            <v>E5</v>
          </cell>
          <cell r="BQ55">
            <v>0</v>
          </cell>
          <cell r="BR55">
            <v>0</v>
          </cell>
          <cell r="BS55">
            <v>0</v>
          </cell>
          <cell r="BT55">
            <v>0</v>
          </cell>
          <cell r="BU55">
            <v>0</v>
          </cell>
          <cell r="BV55">
            <v>0</v>
          </cell>
        </row>
        <row r="56">
          <cell r="BP56" t="str">
            <v>E6</v>
          </cell>
          <cell r="BQ56" t="e">
            <v>#N/A</v>
          </cell>
          <cell r="BR56" t="e">
            <v>#N/A</v>
          </cell>
          <cell r="BS56" t="e">
            <v>#N/A</v>
          </cell>
          <cell r="BT56" t="e">
            <v>#N/A</v>
          </cell>
          <cell r="BU56" t="e">
            <v>#N/A</v>
          </cell>
          <cell r="BV56" t="e">
            <v>#N/A</v>
          </cell>
        </row>
        <row r="57">
          <cell r="BP57" t="str">
            <v>E7</v>
          </cell>
          <cell r="BQ57" t="e">
            <v>#N/A</v>
          </cell>
          <cell r="BR57" t="e">
            <v>#N/A</v>
          </cell>
          <cell r="BS57" t="e">
            <v>#N/A</v>
          </cell>
          <cell r="BT57" t="e">
            <v>#N/A</v>
          </cell>
          <cell r="BU57" t="e">
            <v>#N/A</v>
          </cell>
          <cell r="BV57" t="e">
            <v>#N/A</v>
          </cell>
        </row>
        <row r="58">
          <cell r="BP58" t="str">
            <v>E8</v>
          </cell>
          <cell r="BQ58" t="e">
            <v>#N/A</v>
          </cell>
          <cell r="BR58" t="e">
            <v>#N/A</v>
          </cell>
          <cell r="BS58" t="e">
            <v>#N/A</v>
          </cell>
          <cell r="BT58" t="e">
            <v>#N/A</v>
          </cell>
          <cell r="BU58" t="e">
            <v>#N/A</v>
          </cell>
          <cell r="BV58" t="e">
            <v>#N/A</v>
          </cell>
        </row>
        <row r="59">
          <cell r="BP59" t="str">
            <v>F1</v>
          </cell>
          <cell r="BQ59" t="str">
            <v/>
          </cell>
          <cell r="BR59" t="str">
            <v/>
          </cell>
          <cell r="BS59">
            <v>0</v>
          </cell>
          <cell r="BT59">
            <v>0</v>
          </cell>
          <cell r="BU59">
            <v>0</v>
          </cell>
          <cell r="BV59">
            <v>0</v>
          </cell>
        </row>
        <row r="60">
          <cell r="BP60" t="str">
            <v>F2</v>
          </cell>
          <cell r="BQ60" t="str">
            <v/>
          </cell>
          <cell r="BR60" t="str">
            <v/>
          </cell>
          <cell r="BS60">
            <v>0</v>
          </cell>
          <cell r="BT60">
            <v>0</v>
          </cell>
          <cell r="BU60">
            <v>0</v>
          </cell>
          <cell r="BV60">
            <v>0</v>
          </cell>
        </row>
        <row r="61">
          <cell r="BP61" t="str">
            <v>F3</v>
          </cell>
          <cell r="BQ61" t="str">
            <v/>
          </cell>
          <cell r="BR61" t="str">
            <v/>
          </cell>
          <cell r="BS61">
            <v>0</v>
          </cell>
          <cell r="BT61">
            <v>0</v>
          </cell>
          <cell r="BU61">
            <v>0</v>
          </cell>
          <cell r="BV61">
            <v>0</v>
          </cell>
        </row>
        <row r="62">
          <cell r="BP62" t="str">
            <v>F4</v>
          </cell>
          <cell r="BQ62" t="str">
            <v/>
          </cell>
          <cell r="BR62" t="str">
            <v/>
          </cell>
          <cell r="BS62">
            <v>0</v>
          </cell>
          <cell r="BT62">
            <v>0</v>
          </cell>
          <cell r="BU62">
            <v>0</v>
          </cell>
          <cell r="BV62">
            <v>0</v>
          </cell>
        </row>
        <row r="63">
          <cell r="BP63" t="str">
            <v>F5</v>
          </cell>
          <cell r="BQ63">
            <v>0</v>
          </cell>
          <cell r="BR63">
            <v>0</v>
          </cell>
          <cell r="BS63">
            <v>0</v>
          </cell>
          <cell r="BT63">
            <v>0</v>
          </cell>
          <cell r="BU63">
            <v>0</v>
          </cell>
          <cell r="BV63">
            <v>0</v>
          </cell>
        </row>
        <row r="64">
          <cell r="BP64" t="str">
            <v>F6</v>
          </cell>
          <cell r="BQ64" t="e">
            <v>#N/A</v>
          </cell>
          <cell r="BR64" t="e">
            <v>#N/A</v>
          </cell>
          <cell r="BS64" t="e">
            <v>#N/A</v>
          </cell>
          <cell r="BT64" t="e">
            <v>#N/A</v>
          </cell>
          <cell r="BU64" t="e">
            <v>#N/A</v>
          </cell>
          <cell r="BV64" t="e">
            <v>#N/A</v>
          </cell>
        </row>
        <row r="65">
          <cell r="BP65" t="str">
            <v/>
          </cell>
          <cell r="BQ65" t="e">
            <v>#N/A</v>
          </cell>
          <cell r="BR65" t="e">
            <v>#N/A</v>
          </cell>
          <cell r="BS65" t="e">
            <v>#N/A</v>
          </cell>
          <cell r="BT65" t="e">
            <v>#N/A</v>
          </cell>
          <cell r="BU65" t="e">
            <v>#N/A</v>
          </cell>
          <cell r="BV65" t="e">
            <v>#N/A</v>
          </cell>
        </row>
        <row r="66">
          <cell r="BP66" t="str">
            <v/>
          </cell>
          <cell r="BQ66" t="e">
            <v>#N/A</v>
          </cell>
          <cell r="BR66" t="e">
            <v>#N/A</v>
          </cell>
          <cell r="BS66" t="e">
            <v>#N/A</v>
          </cell>
          <cell r="BT66" t="e">
            <v>#N/A</v>
          </cell>
          <cell r="BU66" t="e">
            <v>#N/A</v>
          </cell>
          <cell r="BV66" t="e">
            <v>#N/A</v>
          </cell>
        </row>
        <row r="67">
          <cell r="BP67" t="str">
            <v/>
          </cell>
          <cell r="BQ67" t="e">
            <v>#N/A</v>
          </cell>
          <cell r="BR67" t="e">
            <v>#N/A</v>
          </cell>
          <cell r="BS67" t="e">
            <v>#N/A</v>
          </cell>
          <cell r="BT67" t="e">
            <v>#N/A</v>
          </cell>
          <cell r="BU67" t="e">
            <v>#N/A</v>
          </cell>
          <cell r="BV67" t="e">
            <v>#N/A</v>
          </cell>
        </row>
        <row r="68">
          <cell r="BP68" t="str">
            <v/>
          </cell>
          <cell r="BQ68" t="e">
            <v>#N/A</v>
          </cell>
          <cell r="BR68" t="e">
            <v>#N/A</v>
          </cell>
          <cell r="BS68" t="e">
            <v>#N/A</v>
          </cell>
          <cell r="BT68" t="e">
            <v>#N/A</v>
          </cell>
          <cell r="BU68" t="e">
            <v>#N/A</v>
          </cell>
          <cell r="BV68" t="e">
            <v>#N/A</v>
          </cell>
        </row>
        <row r="69">
          <cell r="BP69" t="str">
            <v/>
          </cell>
          <cell r="BQ69" t="e">
            <v>#N/A</v>
          </cell>
          <cell r="BR69" t="e">
            <v>#N/A</v>
          </cell>
          <cell r="BS69" t="e">
            <v>#N/A</v>
          </cell>
          <cell r="BT69" t="e">
            <v>#N/A</v>
          </cell>
          <cell r="BU69" t="e">
            <v>#N/A</v>
          </cell>
          <cell r="BV69" t="e">
            <v>#N/A</v>
          </cell>
        </row>
      </sheetData>
      <sheetData sheetId="3"/>
      <sheetData sheetId="4">
        <row r="1">
          <cell r="B1" t="str">
            <v>A</v>
          </cell>
          <cell r="E1" t="str">
            <v>B</v>
          </cell>
          <cell r="H1" t="str">
            <v>C</v>
          </cell>
          <cell r="K1" t="str">
            <v>D</v>
          </cell>
          <cell r="N1" t="str">
            <v>E</v>
          </cell>
          <cell r="Q1" t="str">
            <v>F</v>
          </cell>
        </row>
        <row r="2">
          <cell r="A2" t="str">
            <v>1</v>
          </cell>
        </row>
        <row r="3">
          <cell r="C3" t="str">
            <v>主審</v>
          </cell>
          <cell r="D3" t="str">
            <v>種元桂子</v>
          </cell>
          <cell r="F3" t="str">
            <v>主審</v>
          </cell>
          <cell r="G3" t="str">
            <v>平田雅裕</v>
          </cell>
          <cell r="I3" t="str">
            <v>主審</v>
          </cell>
          <cell r="J3" t="str">
            <v>谷川哲也</v>
          </cell>
          <cell r="L3" t="str">
            <v>主審</v>
          </cell>
          <cell r="M3" t="str">
            <v>岩本健一</v>
          </cell>
          <cell r="O3" t="str">
            <v>主審</v>
          </cell>
          <cell r="R3" t="str">
            <v>主審</v>
          </cell>
        </row>
        <row r="4">
          <cell r="C4" t="str">
            <v>副審</v>
          </cell>
          <cell r="D4" t="str">
            <v>田所めぐみ</v>
          </cell>
          <cell r="F4" t="str">
            <v>副審</v>
          </cell>
          <cell r="G4" t="str">
            <v>竹本賢之</v>
          </cell>
          <cell r="I4" t="str">
            <v>副審</v>
          </cell>
          <cell r="J4" t="str">
            <v>波止元貴士</v>
          </cell>
          <cell r="L4" t="str">
            <v>副審</v>
          </cell>
          <cell r="M4" t="str">
            <v>石田健志</v>
          </cell>
          <cell r="O4" t="str">
            <v>副審</v>
          </cell>
          <cell r="R4" t="str">
            <v>副審</v>
          </cell>
        </row>
        <row r="5">
          <cell r="C5" t="str">
            <v>記録</v>
          </cell>
          <cell r="D5" t="str">
            <v>伊藤その美</v>
          </cell>
          <cell r="F5" t="str">
            <v>記録</v>
          </cell>
          <cell r="G5" t="str">
            <v>橋谷海希</v>
          </cell>
          <cell r="I5" t="str">
            <v>記録</v>
          </cell>
          <cell r="J5" t="str">
            <v>小林大輔</v>
          </cell>
          <cell r="L5" t="str">
            <v>記録</v>
          </cell>
          <cell r="M5" t="str">
            <v>村中茂美</v>
          </cell>
          <cell r="O5" t="str">
            <v>記録</v>
          </cell>
          <cell r="R5" t="str">
            <v>記録</v>
          </cell>
        </row>
        <row r="6">
          <cell r="C6" t="str">
            <v>ラインジャッジ</v>
          </cell>
          <cell r="D6" t="str">
            <v>岡村・河村・奥藤・奥山</v>
          </cell>
          <cell r="F6" t="str">
            <v>ラインジャッジ</v>
          </cell>
          <cell r="G6" t="str">
            <v>西村・小川・三島・野瀬</v>
          </cell>
          <cell r="I6" t="str">
            <v>ラインジャッジ</v>
          </cell>
          <cell r="J6" t="str">
            <v>安佐南中</v>
          </cell>
          <cell r="L6" t="str">
            <v>ラインジャッジ</v>
          </cell>
          <cell r="M6" t="str">
            <v>門脇・波辺・石崎・田中</v>
          </cell>
          <cell r="O6" t="str">
            <v>ラインジャッジ</v>
          </cell>
          <cell r="R6" t="str">
            <v>ラインジャッジ</v>
          </cell>
        </row>
        <row r="7">
          <cell r="A7" t="str">
            <v>2</v>
          </cell>
          <cell r="B7" t="str">
            <v>A2</v>
          </cell>
          <cell r="C7" t="str">
            <v>理大附　　VS　　徳地</v>
          </cell>
          <cell r="E7" t="str">
            <v>B2</v>
          </cell>
          <cell r="F7" t="str">
            <v>安佐　　VS　　佐波</v>
          </cell>
          <cell r="H7" t="str">
            <v>C2</v>
          </cell>
          <cell r="I7" t="str">
            <v>城山北　　VS　　東原</v>
          </cell>
          <cell r="K7" t="str">
            <v>D2</v>
          </cell>
          <cell r="L7" t="str">
            <v>気高　　VS　　金光学園</v>
          </cell>
          <cell r="N7" t="str">
            <v>E2</v>
          </cell>
          <cell r="O7" t="str">
            <v>　　VS　　</v>
          </cell>
          <cell r="Q7" t="str">
            <v>F2</v>
          </cell>
          <cell r="R7" t="str">
            <v>　　VS　　</v>
          </cell>
        </row>
        <row r="8">
          <cell r="C8" t="str">
            <v>主審</v>
          </cell>
          <cell r="D8" t="str">
            <v>種元桂子</v>
          </cell>
          <cell r="F8" t="str">
            <v>主審</v>
          </cell>
          <cell r="G8" t="str">
            <v>鷲見晃弘</v>
          </cell>
          <cell r="I8" t="str">
            <v>主審</v>
          </cell>
          <cell r="J8" t="str">
            <v>谷川哲也</v>
          </cell>
          <cell r="L8" t="str">
            <v>主審</v>
          </cell>
          <cell r="M8" t="str">
            <v>川島雅</v>
          </cell>
          <cell r="O8" t="str">
            <v>主審</v>
          </cell>
          <cell r="R8" t="str">
            <v>主審</v>
          </cell>
        </row>
        <row r="9">
          <cell r="C9" t="str">
            <v>副審</v>
          </cell>
          <cell r="D9" t="str">
            <v>平石雅彦</v>
          </cell>
          <cell r="F9" t="str">
            <v>副審</v>
          </cell>
          <cell r="G9" t="str">
            <v>寄友亘</v>
          </cell>
          <cell r="I9" t="str">
            <v>副審</v>
          </cell>
          <cell r="J9" t="str">
            <v>妹尾真人</v>
          </cell>
          <cell r="L9" t="str">
            <v>副審</v>
          </cell>
          <cell r="M9" t="str">
            <v>越智由夫</v>
          </cell>
          <cell r="O9" t="str">
            <v>副審</v>
          </cell>
          <cell r="R9" t="str">
            <v>副審</v>
          </cell>
        </row>
        <row r="10">
          <cell r="C10" t="str">
            <v>記録</v>
          </cell>
          <cell r="D10" t="str">
            <v>二反田昭夫</v>
          </cell>
          <cell r="F10" t="str">
            <v>記録</v>
          </cell>
          <cell r="G10" t="str">
            <v>中田雅子</v>
          </cell>
          <cell r="I10" t="str">
            <v>記録</v>
          </cell>
          <cell r="J10" t="str">
            <v>正川和寿</v>
          </cell>
          <cell r="L10" t="str">
            <v>記録</v>
          </cell>
          <cell r="M10" t="str">
            <v>柳川行範</v>
          </cell>
          <cell r="O10" t="str">
            <v>記録</v>
          </cell>
          <cell r="R10" t="str">
            <v>記録</v>
          </cell>
        </row>
        <row r="11">
          <cell r="C11" t="str">
            <v>ラインジャッジ</v>
          </cell>
          <cell r="D11" t="str">
            <v>照山・亀谷・平川・佐藤</v>
          </cell>
          <cell r="F11" t="str">
            <v>ラインジャッジ</v>
          </cell>
          <cell r="G11" t="str">
            <v>川勝・岡本・岸本・高根沢</v>
          </cell>
          <cell r="I11" t="str">
            <v>ラインジャッジ</v>
          </cell>
          <cell r="J11" t="str">
            <v>山下・若林・中村・田島</v>
          </cell>
          <cell r="L11" t="str">
            <v>ラインジャッジ</v>
          </cell>
          <cell r="M11" t="str">
            <v>新川・椿・木村・宗本</v>
          </cell>
          <cell r="O11" t="str">
            <v>ラインジャッジ</v>
          </cell>
          <cell r="R11" t="str">
            <v>ラインジャッジ</v>
          </cell>
        </row>
        <row r="12">
          <cell r="A12" t="str">
            <v>3</v>
          </cell>
          <cell r="B12" t="str">
            <v>A3</v>
          </cell>
          <cell r="C12" t="str">
            <v>可部　　VS　　理大附</v>
          </cell>
          <cell r="E12" t="str">
            <v>B3</v>
          </cell>
          <cell r="F12" t="str">
            <v>就実　VS　佐波</v>
          </cell>
          <cell r="H12" t="str">
            <v>C3</v>
          </cell>
          <cell r="I12" t="str">
            <v>落合　VS　城山北</v>
          </cell>
          <cell r="K12" t="str">
            <v>D3</v>
          </cell>
          <cell r="L12" t="str">
            <v>井口　VS　金光学園</v>
          </cell>
          <cell r="N12" t="str">
            <v>E3</v>
          </cell>
          <cell r="O12" t="str">
            <v>　VS　</v>
          </cell>
          <cell r="Q12" t="str">
            <v>F3</v>
          </cell>
          <cell r="R12" t="str">
            <v>　VS　</v>
          </cell>
        </row>
        <row r="13">
          <cell r="C13" t="str">
            <v>主審</v>
          </cell>
          <cell r="D13" t="str">
            <v>平田雅裕</v>
          </cell>
          <cell r="F13" t="str">
            <v>主審</v>
          </cell>
          <cell r="G13" t="str">
            <v>種元桂子</v>
          </cell>
          <cell r="I13" t="str">
            <v>主審</v>
          </cell>
          <cell r="J13" t="str">
            <v>石田健志</v>
          </cell>
          <cell r="L13" t="str">
            <v>主審</v>
          </cell>
          <cell r="M13" t="str">
            <v>川島雅</v>
          </cell>
          <cell r="O13" t="str">
            <v>主審</v>
          </cell>
          <cell r="R13" t="str">
            <v>主審</v>
          </cell>
        </row>
        <row r="14">
          <cell r="C14" t="str">
            <v>副審</v>
          </cell>
          <cell r="D14" t="str">
            <v>寄友亘</v>
          </cell>
          <cell r="F14" t="str">
            <v>副審</v>
          </cell>
          <cell r="G14" t="str">
            <v>平石雅彦</v>
          </cell>
          <cell r="I14" t="str">
            <v>副審</v>
          </cell>
          <cell r="J14" t="str">
            <v>妹尾真人</v>
          </cell>
          <cell r="L14" t="str">
            <v>副審</v>
          </cell>
          <cell r="M14" t="str">
            <v>竹本賢之</v>
          </cell>
          <cell r="O14" t="str">
            <v>副審</v>
          </cell>
          <cell r="R14" t="str">
            <v>副審</v>
          </cell>
        </row>
        <row r="15">
          <cell r="C15" t="str">
            <v>記録</v>
          </cell>
          <cell r="D15" t="str">
            <v>元安祐一</v>
          </cell>
          <cell r="F15" t="str">
            <v>記録</v>
          </cell>
          <cell r="G15" t="str">
            <v>田所めぐみ</v>
          </cell>
          <cell r="I15" t="str">
            <v>記録</v>
          </cell>
          <cell r="J15" t="str">
            <v>小林久治</v>
          </cell>
          <cell r="L15" t="str">
            <v>記録</v>
          </cell>
          <cell r="M15" t="str">
            <v>槙原円香</v>
          </cell>
          <cell r="O15" t="str">
            <v>記録</v>
          </cell>
          <cell r="R15" t="str">
            <v>記録</v>
          </cell>
        </row>
        <row r="16">
          <cell r="C16" t="str">
            <v>ラインジャッジ</v>
          </cell>
          <cell r="D16" t="str">
            <v>岡村・河村・奥藤・奥山</v>
          </cell>
          <cell r="F16" t="str">
            <v>ラインジャッジ</v>
          </cell>
          <cell r="G16" t="str">
            <v>西村・小川・三島・野瀬</v>
          </cell>
          <cell r="I16" t="str">
            <v>ラインジャッジ</v>
          </cell>
          <cell r="J16" t="str">
            <v>米田・高野・高崎・北川</v>
          </cell>
          <cell r="L16" t="str">
            <v>ラインジャッジ</v>
          </cell>
          <cell r="M16" t="str">
            <v>門脇・渡辺・石崎・田中</v>
          </cell>
          <cell r="O16" t="str">
            <v>ラインジャッジ</v>
          </cell>
          <cell r="R16" t="str">
            <v>ラインジャッジ</v>
          </cell>
        </row>
        <row r="17">
          <cell r="A17" t="str">
            <v>4</v>
          </cell>
          <cell r="B17" t="str">
            <v>A4</v>
          </cell>
          <cell r="C17" t="str">
            <v>可部　　VS　　就実</v>
          </cell>
          <cell r="E17" t="str">
            <v>B4</v>
          </cell>
          <cell r="F17" t="str">
            <v>理大附　　VS　　佐波</v>
          </cell>
          <cell r="H17" t="str">
            <v>C4</v>
          </cell>
          <cell r="I17" t="str">
            <v>城山北　　VS　　井口</v>
          </cell>
          <cell r="K17" t="str">
            <v>D4</v>
          </cell>
          <cell r="L17" t="str">
            <v>落合　　VS　　金光学園</v>
          </cell>
          <cell r="N17" t="str">
            <v>E4</v>
          </cell>
          <cell r="O17" t="str">
            <v>　　VS　　</v>
          </cell>
          <cell r="Q17" t="str">
            <v>F4</v>
          </cell>
          <cell r="R17" t="str">
            <v>　　VS　　</v>
          </cell>
        </row>
        <row r="18">
          <cell r="C18" t="str">
            <v>主審</v>
          </cell>
          <cell r="D18" t="str">
            <v>鷲見晃弘</v>
          </cell>
          <cell r="F18" t="str">
            <v>主審</v>
          </cell>
          <cell r="G18" t="str">
            <v>平田雅裕</v>
          </cell>
          <cell r="I18" t="str">
            <v>主審</v>
          </cell>
          <cell r="J18" t="str">
            <v>岸本健一</v>
          </cell>
          <cell r="L18" t="str">
            <v>主審</v>
          </cell>
          <cell r="M18" t="str">
            <v>石田健志</v>
          </cell>
          <cell r="O18" t="str">
            <v>主審</v>
          </cell>
          <cell r="R18" t="str">
            <v>主審</v>
          </cell>
        </row>
        <row r="19">
          <cell r="C19" t="str">
            <v>副審</v>
          </cell>
          <cell r="D19" t="str">
            <v>川島雅</v>
          </cell>
          <cell r="F19" t="str">
            <v>副審</v>
          </cell>
          <cell r="G19" t="str">
            <v>谷川哲也</v>
          </cell>
          <cell r="I19" t="str">
            <v>副審</v>
          </cell>
          <cell r="J19" t="str">
            <v>竹本賢之</v>
          </cell>
          <cell r="L19" t="str">
            <v>副審</v>
          </cell>
          <cell r="M19" t="str">
            <v>田所めぐみ</v>
          </cell>
          <cell r="O19" t="str">
            <v>副審</v>
          </cell>
          <cell r="R19" t="str">
            <v>副審</v>
          </cell>
        </row>
        <row r="20">
          <cell r="C20" t="str">
            <v>記録</v>
          </cell>
          <cell r="D20" t="str">
            <v>橋谷海希</v>
          </cell>
          <cell r="F20" t="str">
            <v>記録</v>
          </cell>
          <cell r="G20" t="str">
            <v>有本一哉</v>
          </cell>
          <cell r="I20" t="str">
            <v>記録</v>
          </cell>
          <cell r="J20" t="str">
            <v>角﨑敏彦</v>
          </cell>
          <cell r="L20" t="str">
            <v>記録</v>
          </cell>
          <cell r="M20" t="str">
            <v>岡野悟美</v>
          </cell>
          <cell r="O20" t="str">
            <v>記録</v>
          </cell>
          <cell r="R20" t="str">
            <v>記録</v>
          </cell>
        </row>
        <row r="21">
          <cell r="C21" t="str">
            <v>ラインジャッジ</v>
          </cell>
          <cell r="D21" t="str">
            <v>照山・亀谷・平川・佐藤</v>
          </cell>
          <cell r="F21" t="str">
            <v>ラインジャッジ</v>
          </cell>
          <cell r="G21" t="str">
            <v>川勝・岡本・岸本・高根沢</v>
          </cell>
          <cell r="I21" t="str">
            <v>ラインジャッジ</v>
          </cell>
          <cell r="J21" t="str">
            <v>山下・若林・中村・田島</v>
          </cell>
          <cell r="L21" t="str">
            <v>ラインジャッジ</v>
          </cell>
          <cell r="M21" t="str">
            <v>安佐中</v>
          </cell>
          <cell r="O21" t="str">
            <v>ラインジャッジ</v>
          </cell>
          <cell r="R21" t="str">
            <v>ラインジャッジ</v>
          </cell>
        </row>
        <row r="22">
          <cell r="A22" t="str">
            <v>5</v>
          </cell>
          <cell r="B22" t="str">
            <v>A5</v>
          </cell>
        </row>
        <row r="23">
          <cell r="C23" t="str">
            <v>主審</v>
          </cell>
        </row>
        <row r="24">
          <cell r="C24" t="str">
            <v>副審</v>
          </cell>
        </row>
        <row r="25">
          <cell r="C25" t="str">
            <v>記録</v>
          </cell>
        </row>
        <row r="26">
          <cell r="C26" t="str">
            <v>ラインジャッジ</v>
          </cell>
        </row>
        <row r="27">
          <cell r="A27" t="str">
            <v>①</v>
          </cell>
          <cell r="H27" t="str">
            <v>C①</v>
          </cell>
          <cell r="I27" t="e">
            <v>#N/A</v>
          </cell>
          <cell r="K27" t="str">
            <v>D①</v>
          </cell>
          <cell r="L27" t="e">
            <v>#N/A</v>
          </cell>
        </row>
        <row r="28">
          <cell r="I28" t="str">
            <v>主審</v>
          </cell>
          <cell r="L28" t="str">
            <v>主審</v>
          </cell>
        </row>
        <row r="29">
          <cell r="I29" t="str">
            <v>副審</v>
          </cell>
          <cell r="L29" t="str">
            <v>副審</v>
          </cell>
        </row>
        <row r="30">
          <cell r="I30" t="str">
            <v>記録</v>
          </cell>
          <cell r="L30" t="str">
            <v>記録</v>
          </cell>
        </row>
        <row r="31">
          <cell r="I31" t="str">
            <v>ラインジャッジ</v>
          </cell>
          <cell r="L31" t="str">
            <v>ラインジャッジ</v>
          </cell>
        </row>
        <row r="32">
          <cell r="A32" t="str">
            <v>②</v>
          </cell>
          <cell r="H32" t="str">
            <v>C②</v>
          </cell>
          <cell r="I32" t="e">
            <v>#N/A</v>
          </cell>
          <cell r="K32" t="str">
            <v>D②</v>
          </cell>
          <cell r="L32" t="e">
            <v>#N/A</v>
          </cell>
        </row>
        <row r="33">
          <cell r="I33" t="str">
            <v>主審</v>
          </cell>
          <cell r="L33" t="str">
            <v>主審</v>
          </cell>
        </row>
        <row r="34">
          <cell r="I34" t="str">
            <v>副審</v>
          </cell>
          <cell r="L34" t="str">
            <v>副審</v>
          </cell>
        </row>
        <row r="35">
          <cell r="I35" t="str">
            <v>記録</v>
          </cell>
          <cell r="L35" t="str">
            <v>記録</v>
          </cell>
        </row>
        <row r="36">
          <cell r="I36" t="str">
            <v>ラインジャッジ</v>
          </cell>
          <cell r="L36" t="str">
            <v>ラインジャッジ</v>
          </cell>
        </row>
        <row r="37">
          <cell r="A37" t="str">
            <v>③</v>
          </cell>
          <cell r="H37" t="str">
            <v>C③</v>
          </cell>
          <cell r="I37" t="e">
            <v>#N/A</v>
          </cell>
          <cell r="K37" t="str">
            <v>D③</v>
          </cell>
          <cell r="L37" t="e">
            <v>#N/A</v>
          </cell>
        </row>
        <row r="38">
          <cell r="I38" t="str">
            <v>主審</v>
          </cell>
          <cell r="L38" t="str">
            <v>主審</v>
          </cell>
        </row>
        <row r="39">
          <cell r="I39" t="str">
            <v>副審</v>
          </cell>
          <cell r="L39" t="str">
            <v>副審</v>
          </cell>
        </row>
        <row r="40">
          <cell r="I40" t="str">
            <v>記録</v>
          </cell>
          <cell r="L40" t="str">
            <v>記録</v>
          </cell>
        </row>
        <row r="41">
          <cell r="I41" t="str">
            <v>ラインジャッジ</v>
          </cell>
          <cell r="L41" t="str">
            <v>ラインジャッジ</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AE64"/>
  <sheetViews>
    <sheetView view="pageBreakPreview" zoomScaleNormal="100" zoomScaleSheetLayoutView="100" workbookViewId="0">
      <selection activeCell="R34" sqref="R34"/>
    </sheetView>
  </sheetViews>
  <sheetFormatPr defaultRowHeight="13.5"/>
  <cols>
    <col min="1" max="1" width="3.125" customWidth="1"/>
    <col min="2" max="2" width="5.75" customWidth="1"/>
    <col min="3" max="3" width="7.125" customWidth="1"/>
    <col min="4" max="5" width="7" customWidth="1"/>
    <col min="6" max="6" width="6.25" customWidth="1"/>
    <col min="7" max="7" width="3.875" customWidth="1"/>
    <col min="8" max="8" width="11" customWidth="1"/>
    <col min="9" max="9" width="8.5" customWidth="1"/>
    <col min="10" max="10" width="4.5" customWidth="1"/>
    <col min="11" max="11" width="12.625" customWidth="1"/>
    <col min="12" max="12" width="7.5" customWidth="1"/>
    <col min="13" max="14" width="4.625" customWidth="1"/>
    <col min="15" max="15" width="2.5" customWidth="1"/>
    <col min="16" max="16" width="4.625" customWidth="1"/>
    <col min="17" max="17" width="1.875" customWidth="1"/>
    <col min="18" max="21" width="4.625" customWidth="1"/>
    <col min="22" max="22" width="2" customWidth="1"/>
    <col min="23" max="23" width="4.625" customWidth="1"/>
    <col min="24" max="24" width="1.875" customWidth="1"/>
    <col min="25" max="26" width="4.625" customWidth="1"/>
    <col min="27" max="27" width="7.5" customWidth="1"/>
    <col min="28" max="28" width="12.625" customWidth="1"/>
    <col min="29" max="29" width="3.75" customWidth="1"/>
  </cols>
  <sheetData>
    <row r="1" spans="2:31" ht="18.75">
      <c r="K1" s="75" t="s">
        <v>0</v>
      </c>
      <c r="L1" s="75"/>
      <c r="M1" s="75"/>
      <c r="N1" s="75"/>
      <c r="O1" s="75"/>
      <c r="P1" s="75"/>
      <c r="Q1" s="75"/>
      <c r="R1" s="75"/>
      <c r="S1" s="75"/>
      <c r="T1" s="75"/>
      <c r="U1" s="75"/>
      <c r="V1" s="75"/>
      <c r="W1" s="75"/>
      <c r="X1" s="75"/>
      <c r="Y1" s="75"/>
      <c r="Z1" s="75"/>
      <c r="AA1" s="75"/>
      <c r="AB1" s="75"/>
    </row>
    <row r="2" spans="2:31">
      <c r="B2" s="1" t="s">
        <v>1</v>
      </c>
      <c r="C2" t="s">
        <v>2</v>
      </c>
      <c r="D2" s="1" t="s">
        <v>3</v>
      </c>
    </row>
    <row r="3" spans="2:31">
      <c r="B3" s="2" t="s">
        <v>4</v>
      </c>
      <c r="C3" s="3" t="s">
        <v>5</v>
      </c>
      <c r="D3" s="4" t="s">
        <v>6</v>
      </c>
      <c r="F3" t="s">
        <v>7</v>
      </c>
      <c r="K3" t="s">
        <v>8</v>
      </c>
      <c r="L3" s="5"/>
      <c r="R3" s="71" t="s">
        <v>9</v>
      </c>
      <c r="S3" s="71"/>
      <c r="T3" s="71"/>
      <c r="U3" s="71"/>
      <c r="AA3" s="5"/>
      <c r="AB3" s="7"/>
    </row>
    <row r="4" spans="2:31" ht="13.5" customHeight="1">
      <c r="B4" s="2" t="s">
        <v>10</v>
      </c>
      <c r="C4" s="3" t="s">
        <v>11</v>
      </c>
      <c r="D4" s="4" t="s">
        <v>6</v>
      </c>
      <c r="F4" s="8" t="s">
        <v>12</v>
      </c>
      <c r="G4" s="3">
        <v>1</v>
      </c>
      <c r="H4" s="9" t="str">
        <f t="shared" ref="H4:H17" si="0">IF(F4="","",INDEX(男子代表,MATCH(F4,$B$3:$B$22,),2))</f>
        <v>高川学園</v>
      </c>
      <c r="I4" s="9" t="str">
        <f t="shared" ref="I4:I17" si="1">IF(F4="","",INDEX(男子代表,MATCH(F4,$B$3:$B$22,),3))</f>
        <v>山口</v>
      </c>
      <c r="J4" s="64">
        <v>1</v>
      </c>
      <c r="K4" s="65" t="str">
        <f>IF(VLOOKUP(J4,男子,2)=0,"",VLOOKUP(J4,男子,2))</f>
        <v>高川学園</v>
      </c>
      <c r="L4" s="11"/>
      <c r="R4" s="12"/>
      <c r="S4" s="13"/>
      <c r="T4" s="13"/>
      <c r="U4" s="13"/>
      <c r="AB4" s="65" t="str">
        <f>IF(VLOOKUP(AC4,男子,2)=0,"",VLOOKUP(AC4,男子,2))</f>
        <v>安来第三</v>
      </c>
      <c r="AC4" s="66">
        <v>5</v>
      </c>
      <c r="AD4" s="11"/>
      <c r="AE4" s="11"/>
    </row>
    <row r="5" spans="2:31" ht="13.5" customHeight="1">
      <c r="B5" s="2" t="s">
        <v>13</v>
      </c>
      <c r="C5" s="3" t="s">
        <v>14</v>
      </c>
      <c r="D5" s="4" t="s">
        <v>15</v>
      </c>
      <c r="F5" s="8" t="s">
        <v>4</v>
      </c>
      <c r="G5" s="3">
        <v>2</v>
      </c>
      <c r="H5" s="9" t="str">
        <f t="shared" si="0"/>
        <v>落合</v>
      </c>
      <c r="I5" s="9" t="str">
        <f t="shared" si="1"/>
        <v>岡山</v>
      </c>
      <c r="J5" s="64"/>
      <c r="K5" s="65"/>
      <c r="L5" s="14"/>
      <c r="M5" s="15"/>
      <c r="N5" s="15"/>
      <c r="O5" s="15"/>
      <c r="P5" s="16"/>
      <c r="Q5" s="17"/>
      <c r="R5" s="12"/>
      <c r="S5" s="13"/>
      <c r="T5" s="13"/>
      <c r="U5" s="13"/>
      <c r="W5" s="18"/>
      <c r="X5" s="15"/>
      <c r="Y5" s="15"/>
      <c r="Z5" s="15"/>
      <c r="AA5" s="15"/>
      <c r="AB5" s="65"/>
      <c r="AC5" s="66"/>
      <c r="AD5" s="11"/>
      <c r="AE5" s="11"/>
    </row>
    <row r="6" spans="2:31" ht="13.5" customHeight="1">
      <c r="B6" s="2" t="s">
        <v>16</v>
      </c>
      <c r="C6" s="19" t="s">
        <v>17</v>
      </c>
      <c r="D6" s="4" t="s">
        <v>15</v>
      </c>
      <c r="E6" s="20"/>
      <c r="F6" s="8" t="s">
        <v>18</v>
      </c>
      <c r="G6" s="3">
        <v>3</v>
      </c>
      <c r="H6" s="9" t="str">
        <f t="shared" si="0"/>
        <v>城山北</v>
      </c>
      <c r="I6" s="9" t="str">
        <f t="shared" si="1"/>
        <v>広島</v>
      </c>
      <c r="K6" s="21" t="str">
        <f>IF(VLOOKUP(J4,男子,3)=0,"","（　"&amp;VLOOKUP(J4,$G$4:$I$17,3)&amp;"　）")</f>
        <v>（　山口　）</v>
      </c>
      <c r="L6" s="22"/>
      <c r="M6" s="17"/>
      <c r="N6" s="17"/>
      <c r="O6" s="17"/>
      <c r="P6" s="67" t="s">
        <v>19</v>
      </c>
      <c r="Q6" s="17"/>
      <c r="R6" s="12"/>
      <c r="S6" s="13"/>
      <c r="T6" s="13"/>
      <c r="U6" s="13"/>
      <c r="W6" s="68" t="s">
        <v>20</v>
      </c>
      <c r="X6" s="17"/>
      <c r="Y6" s="17"/>
      <c r="Z6" s="17"/>
      <c r="AA6" s="17"/>
      <c r="AB6" s="21" t="str">
        <f>IF(VLOOKUP(AC4,男子,3)=0,"","（　"&amp;VLOOKUP(AC4,$G$4:$I$17,3)&amp;"　）")</f>
        <v>（　島根　）</v>
      </c>
      <c r="AC6" s="23"/>
      <c r="AD6" s="11"/>
      <c r="AE6" s="11"/>
    </row>
    <row r="7" spans="2:31" ht="13.5" customHeight="1">
      <c r="B7" s="2" t="s">
        <v>21</v>
      </c>
      <c r="C7" s="24" t="s">
        <v>22</v>
      </c>
      <c r="D7" s="2" t="s">
        <v>23</v>
      </c>
      <c r="E7" s="20"/>
      <c r="F7" s="8" t="s">
        <v>24</v>
      </c>
      <c r="G7" s="3">
        <v>4</v>
      </c>
      <c r="H7" s="9" t="str">
        <f t="shared" si="0"/>
        <v>東原</v>
      </c>
      <c r="I7" s="9" t="str">
        <f t="shared" si="1"/>
        <v>広島</v>
      </c>
      <c r="O7" s="17"/>
      <c r="P7" s="67"/>
      <c r="Q7" s="17"/>
      <c r="R7" s="12"/>
      <c r="S7" s="13"/>
      <c r="T7" s="13"/>
      <c r="U7" s="13"/>
      <c r="V7" s="17"/>
      <c r="W7" s="68"/>
      <c r="X7" s="17"/>
      <c r="Y7" s="17"/>
      <c r="Z7" s="17"/>
      <c r="AA7" s="17"/>
      <c r="AB7" s="11"/>
      <c r="AC7" s="23"/>
      <c r="AD7" s="11"/>
      <c r="AE7" s="11"/>
    </row>
    <row r="8" spans="2:31" ht="13.5" customHeight="1">
      <c r="B8" s="2" t="s">
        <v>25</v>
      </c>
      <c r="C8" s="19" t="s">
        <v>26</v>
      </c>
      <c r="D8" s="2" t="s">
        <v>23</v>
      </c>
      <c r="E8" s="20"/>
      <c r="F8" s="8" t="s">
        <v>21</v>
      </c>
      <c r="G8" s="3">
        <v>5</v>
      </c>
      <c r="H8" s="9" t="str">
        <f t="shared" si="0"/>
        <v>安来第三</v>
      </c>
      <c r="I8" s="9" t="str">
        <f t="shared" si="1"/>
        <v>島根</v>
      </c>
      <c r="O8" s="17"/>
      <c r="P8" s="67"/>
      <c r="Q8" s="17"/>
      <c r="R8" s="17"/>
      <c r="S8" s="17"/>
      <c r="T8" s="17"/>
      <c r="U8" s="17"/>
      <c r="V8" s="17"/>
      <c r="W8" s="68"/>
      <c r="X8" s="17"/>
      <c r="Y8" s="17"/>
      <c r="Z8" s="17"/>
      <c r="AA8" s="17"/>
      <c r="AB8" s="11"/>
      <c r="AC8" s="23"/>
      <c r="AD8" s="11"/>
      <c r="AE8" s="11"/>
    </row>
    <row r="9" spans="2:31" ht="13.5" customHeight="1">
      <c r="B9" s="2" t="s">
        <v>18</v>
      </c>
      <c r="C9" s="24" t="s">
        <v>27</v>
      </c>
      <c r="D9" s="2" t="s">
        <v>28</v>
      </c>
      <c r="E9" s="20"/>
      <c r="F9" s="8" t="s">
        <v>29</v>
      </c>
      <c r="G9" s="3">
        <v>6</v>
      </c>
      <c r="H9" s="9" t="str">
        <f t="shared" si="0"/>
        <v>井口</v>
      </c>
      <c r="I9" s="9" t="str">
        <f t="shared" si="1"/>
        <v>広島</v>
      </c>
      <c r="O9" s="17"/>
      <c r="P9" s="67"/>
      <c r="Q9" s="18"/>
      <c r="R9" s="16"/>
      <c r="S9" s="17"/>
      <c r="T9" s="17"/>
      <c r="U9" s="18"/>
      <c r="V9" s="16"/>
      <c r="W9" s="68"/>
      <c r="X9" s="17"/>
      <c r="Y9" s="17"/>
      <c r="Z9" s="17"/>
      <c r="AA9" s="17"/>
      <c r="AB9" s="21"/>
      <c r="AC9" s="23"/>
      <c r="AD9" s="11"/>
      <c r="AE9" s="11"/>
    </row>
    <row r="10" spans="2:31" ht="13.5" customHeight="1">
      <c r="B10" s="2" t="s">
        <v>29</v>
      </c>
      <c r="C10" s="19" t="s">
        <v>30</v>
      </c>
      <c r="D10" s="2" t="s">
        <v>28</v>
      </c>
      <c r="E10" s="20"/>
      <c r="F10" s="8" t="s">
        <v>13</v>
      </c>
      <c r="G10" s="3">
        <v>7</v>
      </c>
      <c r="H10" s="9" t="str">
        <f t="shared" si="0"/>
        <v>気高</v>
      </c>
      <c r="I10" s="9" t="str">
        <f t="shared" si="1"/>
        <v>鳥取</v>
      </c>
      <c r="L10" s="11"/>
      <c r="O10" s="17"/>
      <c r="P10" s="67"/>
      <c r="Q10" s="25"/>
      <c r="R10" s="26"/>
      <c r="S10" s="17"/>
      <c r="T10" s="17"/>
      <c r="U10" s="25"/>
      <c r="V10" s="17"/>
      <c r="W10" s="68"/>
      <c r="X10" s="17"/>
      <c r="Y10" s="17"/>
      <c r="Z10" s="17"/>
      <c r="AA10" s="17"/>
      <c r="AB10" s="74"/>
      <c r="AC10" s="66"/>
      <c r="AD10" s="11"/>
      <c r="AE10" s="11"/>
    </row>
    <row r="11" spans="2:31" ht="13.5" customHeight="1">
      <c r="B11" s="2" t="s">
        <v>24</v>
      </c>
      <c r="C11" s="19" t="s">
        <v>31</v>
      </c>
      <c r="D11" s="2" t="s">
        <v>28</v>
      </c>
      <c r="E11" s="20"/>
      <c r="F11" s="8" t="s">
        <v>10</v>
      </c>
      <c r="G11" s="3">
        <v>8</v>
      </c>
      <c r="H11" s="9" t="str">
        <f t="shared" si="0"/>
        <v>金光学園</v>
      </c>
      <c r="I11" s="9" t="str">
        <f t="shared" si="1"/>
        <v>岡山</v>
      </c>
      <c r="L11" s="27"/>
      <c r="M11" s="17"/>
      <c r="N11" s="13"/>
      <c r="O11" s="17"/>
      <c r="P11" s="67"/>
      <c r="Q11" s="25"/>
      <c r="R11" s="26"/>
      <c r="S11" s="17"/>
      <c r="T11" s="17"/>
      <c r="U11" s="25"/>
      <c r="V11" s="17"/>
      <c r="W11" s="68"/>
      <c r="X11" s="17"/>
      <c r="Y11" s="13"/>
      <c r="Z11" s="17"/>
      <c r="AA11" s="17"/>
      <c r="AB11" s="74"/>
      <c r="AC11" s="66"/>
      <c r="AE11" s="11"/>
    </row>
    <row r="12" spans="2:31" ht="13.5" customHeight="1">
      <c r="B12" s="2" t="s">
        <v>32</v>
      </c>
      <c r="C12" s="19" t="s">
        <v>33</v>
      </c>
      <c r="D12" s="2" t="s">
        <v>28</v>
      </c>
      <c r="E12" s="20"/>
      <c r="F12" s="8"/>
      <c r="G12" s="3">
        <v>9</v>
      </c>
      <c r="H12" s="9" t="str">
        <f t="shared" si="0"/>
        <v/>
      </c>
      <c r="I12" s="9" t="str">
        <f t="shared" si="1"/>
        <v/>
      </c>
      <c r="J12" s="64">
        <v>2</v>
      </c>
      <c r="K12" s="65" t="str">
        <f>IF(VLOOKUP(J12,男子,2)=0,"",VLOOKUP(J12,男子,2))</f>
        <v>落合</v>
      </c>
      <c r="L12" s="28"/>
      <c r="M12" s="29"/>
      <c r="N12" s="30"/>
      <c r="O12" s="29"/>
      <c r="P12" s="31"/>
      <c r="Q12" s="17"/>
      <c r="R12" s="26"/>
      <c r="S12" s="17"/>
      <c r="T12" s="17"/>
      <c r="U12" s="25"/>
      <c r="V12" s="17"/>
      <c r="W12" s="32"/>
      <c r="X12" s="29"/>
      <c r="Y12" s="30"/>
      <c r="Z12" s="29"/>
      <c r="AA12" s="29"/>
      <c r="AB12" s="65" t="str">
        <f>IF(VLOOKUP(AC12,男子,2)=0,"",VLOOKUP(AC12,男子,2))</f>
        <v>井口</v>
      </c>
      <c r="AC12" s="66">
        <v>6</v>
      </c>
      <c r="AE12" s="11"/>
    </row>
    <row r="13" spans="2:31" ht="13.5" customHeight="1">
      <c r="B13" s="2" t="s">
        <v>34</v>
      </c>
      <c r="C13" s="19" t="s">
        <v>35</v>
      </c>
      <c r="D13" s="2" t="s">
        <v>36</v>
      </c>
      <c r="E13" s="20"/>
      <c r="F13" s="8"/>
      <c r="G13" s="3">
        <v>10</v>
      </c>
      <c r="H13" s="9" t="str">
        <f t="shared" si="0"/>
        <v/>
      </c>
      <c r="I13" s="9" t="str">
        <f t="shared" si="1"/>
        <v/>
      </c>
      <c r="J13" s="64"/>
      <c r="K13" s="65"/>
      <c r="L13" s="14"/>
      <c r="M13" s="15"/>
      <c r="N13" s="33"/>
      <c r="O13" s="15"/>
      <c r="P13" s="15"/>
      <c r="Q13" s="17"/>
      <c r="R13" s="26"/>
      <c r="S13" s="17"/>
      <c r="T13" s="17"/>
      <c r="U13" s="25"/>
      <c r="V13" s="17"/>
      <c r="W13" s="17"/>
      <c r="X13" s="17"/>
      <c r="Y13" s="13"/>
      <c r="Z13" s="17"/>
      <c r="AA13" s="17"/>
      <c r="AB13" s="65"/>
      <c r="AC13" s="66"/>
      <c r="AE13" s="11"/>
    </row>
    <row r="14" spans="2:31" ht="13.5" customHeight="1">
      <c r="B14" s="2" t="s">
        <v>12</v>
      </c>
      <c r="C14" s="3" t="s">
        <v>37</v>
      </c>
      <c r="D14" s="2" t="s">
        <v>36</v>
      </c>
      <c r="E14" s="20"/>
      <c r="F14" s="8"/>
      <c r="G14" s="3">
        <v>11</v>
      </c>
      <c r="H14" s="9" t="str">
        <f t="shared" si="0"/>
        <v/>
      </c>
      <c r="I14" s="9" t="str">
        <f t="shared" si="1"/>
        <v/>
      </c>
      <c r="K14" s="21" t="str">
        <f>IF(VLOOKUP(J12,男子,3)=0,"","（　"&amp;VLOOKUP(J12,$G$4:$I$17,3)&amp;"　）")</f>
        <v>（　岡山　）</v>
      </c>
      <c r="L14" s="22"/>
      <c r="P14" s="17"/>
      <c r="Q14" s="17"/>
      <c r="R14" s="67" t="s">
        <v>38</v>
      </c>
      <c r="S14" s="31"/>
      <c r="T14" s="32"/>
      <c r="U14" s="68" t="s">
        <v>39</v>
      </c>
      <c r="V14" s="17"/>
      <c r="W14" s="17"/>
      <c r="X14" s="17"/>
      <c r="Y14" s="17"/>
      <c r="Z14" s="17"/>
      <c r="AA14" s="17"/>
      <c r="AB14" s="21" t="str">
        <f>IF(VLOOKUP(AC12,男子,3)=0,"","（　"&amp;VLOOKUP(AC12,$G$4:$I$17,3)&amp;"　）")</f>
        <v>（　広島　）</v>
      </c>
      <c r="AE14" s="11"/>
    </row>
    <row r="15" spans="2:31" ht="13.5" customHeight="1">
      <c r="B15" s="2"/>
      <c r="C15" s="34"/>
      <c r="D15" s="2"/>
      <c r="E15" s="20"/>
      <c r="F15" s="8"/>
      <c r="G15" s="3">
        <v>12</v>
      </c>
      <c r="H15" s="9" t="str">
        <f t="shared" si="0"/>
        <v/>
      </c>
      <c r="I15" s="9" t="str">
        <f t="shared" si="1"/>
        <v/>
      </c>
      <c r="L15" s="21"/>
      <c r="P15" s="17"/>
      <c r="Q15" s="17"/>
      <c r="R15" s="67"/>
      <c r="S15" s="18"/>
      <c r="T15" s="16"/>
      <c r="U15" s="68"/>
      <c r="V15" s="17"/>
      <c r="W15" s="17"/>
      <c r="X15" s="17"/>
      <c r="Y15" s="17"/>
      <c r="Z15" s="17"/>
      <c r="AA15" s="17"/>
      <c r="AC15" s="23"/>
      <c r="AD15" s="11"/>
      <c r="AE15" s="11"/>
    </row>
    <row r="16" spans="2:31" ht="13.5" customHeight="1">
      <c r="B16" s="2"/>
      <c r="C16" s="34"/>
      <c r="D16" s="2"/>
      <c r="E16" s="20"/>
      <c r="F16" s="8"/>
      <c r="G16" s="3">
        <v>13</v>
      </c>
      <c r="H16" s="9" t="str">
        <f t="shared" si="0"/>
        <v/>
      </c>
      <c r="I16" s="9" t="str">
        <f t="shared" si="1"/>
        <v/>
      </c>
      <c r="L16" s="11"/>
      <c r="P16" s="17"/>
      <c r="Q16" s="17"/>
      <c r="R16" s="67"/>
      <c r="S16" s="71" t="s">
        <v>40</v>
      </c>
      <c r="T16" s="71"/>
      <c r="U16" s="68"/>
      <c r="V16" s="17"/>
      <c r="W16" s="17"/>
      <c r="X16" s="17"/>
      <c r="Y16" s="17"/>
      <c r="Z16" s="17"/>
      <c r="AA16" s="17"/>
      <c r="AD16" s="11"/>
      <c r="AE16" s="11"/>
    </row>
    <row r="17" spans="2:31" ht="13.5" customHeight="1">
      <c r="B17" s="2"/>
      <c r="C17" s="34"/>
      <c r="D17" s="2"/>
      <c r="E17" s="20"/>
      <c r="F17" s="8"/>
      <c r="G17" s="3">
        <v>14</v>
      </c>
      <c r="H17" s="9" t="str">
        <f t="shared" si="0"/>
        <v/>
      </c>
      <c r="I17" s="9" t="str">
        <f t="shared" si="1"/>
        <v/>
      </c>
      <c r="J17" s="64">
        <v>3</v>
      </c>
      <c r="K17" s="73" t="str">
        <f>IF(VLOOKUP(J17,男子,2)=0,"",VLOOKUP(J17,男子,2))</f>
        <v>城山北</v>
      </c>
      <c r="L17" s="27"/>
      <c r="M17" s="17"/>
      <c r="N17" s="13"/>
      <c r="O17" s="17"/>
      <c r="P17" s="17"/>
      <c r="Q17" s="17"/>
      <c r="R17" s="26"/>
      <c r="S17" s="17"/>
      <c r="T17" s="17"/>
      <c r="U17" s="25"/>
      <c r="V17" s="17"/>
      <c r="W17" s="17"/>
      <c r="X17" s="17"/>
      <c r="Y17" s="13"/>
      <c r="Z17" s="17"/>
      <c r="AA17" s="17"/>
      <c r="AB17" s="65" t="str">
        <f>IF(VLOOKUP(AC17,男子,2)=0,"",VLOOKUP(AC17,男子,2))</f>
        <v>気高</v>
      </c>
      <c r="AC17" s="66">
        <v>7</v>
      </c>
      <c r="AE17" s="11"/>
    </row>
    <row r="18" spans="2:31" ht="13.5" customHeight="1">
      <c r="B18" s="2"/>
      <c r="C18" s="34"/>
      <c r="D18" s="2"/>
      <c r="E18" s="20"/>
      <c r="J18" s="64"/>
      <c r="K18" s="73"/>
      <c r="L18" s="35"/>
      <c r="M18" s="15"/>
      <c r="N18" s="33"/>
      <c r="O18" s="15"/>
      <c r="P18" s="16"/>
      <c r="Q18" s="17"/>
      <c r="R18" s="26"/>
      <c r="S18" s="17"/>
      <c r="T18" s="17"/>
      <c r="U18" s="25"/>
      <c r="V18" s="17"/>
      <c r="W18" s="18"/>
      <c r="X18" s="15"/>
      <c r="Y18" s="33"/>
      <c r="Z18" s="15"/>
      <c r="AA18" s="15"/>
      <c r="AB18" s="65"/>
      <c r="AC18" s="66"/>
      <c r="AE18" s="11"/>
    </row>
    <row r="19" spans="2:31" ht="13.5" customHeight="1">
      <c r="B19" s="2"/>
      <c r="C19" s="34"/>
      <c r="D19" s="2"/>
      <c r="E19" s="20"/>
      <c r="J19" s="64"/>
      <c r="K19" s="21" t="str">
        <f>IF(VLOOKUP(J17,男子,3)=0,"","（　"&amp;VLOOKUP(J17,$G$4:$I$17,3)&amp;"　）")</f>
        <v>（　広島　）</v>
      </c>
      <c r="L19" s="27"/>
      <c r="M19" s="17"/>
      <c r="N19" s="13"/>
      <c r="O19" s="17"/>
      <c r="P19" s="67" t="s">
        <v>41</v>
      </c>
      <c r="Q19" s="25"/>
      <c r="R19" s="26"/>
      <c r="S19" s="17"/>
      <c r="T19" s="17"/>
      <c r="U19" s="25"/>
      <c r="V19" s="17"/>
      <c r="W19" s="68" t="s">
        <v>42</v>
      </c>
      <c r="X19" s="17"/>
      <c r="Y19" s="13"/>
      <c r="Z19" s="17"/>
      <c r="AA19" s="17"/>
      <c r="AB19" s="21" t="str">
        <f>IF(VLOOKUP(AC17,男子,3)=0,"","（　"&amp;VLOOKUP(AC17,$G$4:$I$17,3)&amp;"　）")</f>
        <v>（　鳥取　）</v>
      </c>
      <c r="AC19" s="66"/>
      <c r="AD19" s="11"/>
      <c r="AE19" s="11"/>
    </row>
    <row r="20" spans="2:31" ht="13.5" customHeight="1">
      <c r="B20" s="2"/>
      <c r="C20" s="34"/>
      <c r="D20" s="2"/>
      <c r="E20" s="20"/>
      <c r="J20" s="64"/>
      <c r="L20" s="11"/>
      <c r="N20" s="17"/>
      <c r="O20" s="17"/>
      <c r="P20" s="67"/>
      <c r="Q20" s="25"/>
      <c r="R20" s="26"/>
      <c r="S20" s="17"/>
      <c r="T20" s="17"/>
      <c r="U20" s="25"/>
      <c r="V20" s="17"/>
      <c r="W20" s="68"/>
      <c r="X20" s="17"/>
      <c r="AB20" s="36"/>
      <c r="AC20" s="66"/>
      <c r="AD20" s="11"/>
    </row>
    <row r="21" spans="2:31" ht="13.5" customHeight="1">
      <c r="B21" s="2"/>
      <c r="C21" s="34"/>
      <c r="D21" s="2"/>
      <c r="E21" s="20"/>
      <c r="L21" s="21"/>
      <c r="N21" s="17"/>
      <c r="O21" s="17"/>
      <c r="P21" s="67"/>
      <c r="Q21" s="32"/>
      <c r="R21" s="31"/>
      <c r="S21" s="17"/>
      <c r="T21" s="17"/>
      <c r="U21" s="32"/>
      <c r="V21" s="31"/>
      <c r="W21" s="68"/>
      <c r="X21" s="17"/>
      <c r="AB21" s="21"/>
      <c r="AC21" s="23"/>
      <c r="AD21" s="11"/>
    </row>
    <row r="22" spans="2:31" ht="13.5" customHeight="1">
      <c r="B22" s="2"/>
      <c r="C22" s="34"/>
      <c r="D22" s="2"/>
      <c r="E22" s="20"/>
      <c r="J22" s="72"/>
      <c r="L22" s="11"/>
      <c r="N22" s="17"/>
      <c r="O22" s="17"/>
      <c r="P22" s="67"/>
      <c r="Q22" s="17"/>
      <c r="R22" s="17"/>
      <c r="S22" s="17"/>
      <c r="T22" s="17"/>
      <c r="U22" s="17"/>
      <c r="V22" s="17"/>
      <c r="W22" s="68"/>
      <c r="X22" s="17"/>
    </row>
    <row r="23" spans="2:31" ht="13.5" customHeight="1">
      <c r="J23" s="72"/>
      <c r="L23" s="27"/>
      <c r="M23" s="17"/>
      <c r="N23" s="13"/>
      <c r="O23" s="17"/>
      <c r="P23" s="67"/>
      <c r="Q23" s="17"/>
      <c r="R23" s="17"/>
      <c r="S23" s="17"/>
      <c r="T23" s="17"/>
      <c r="U23" s="17"/>
      <c r="W23" s="68"/>
      <c r="X23" s="17"/>
    </row>
    <row r="24" spans="2:31" ht="13.5" customHeight="1">
      <c r="J24" s="7"/>
      <c r="L24" s="37"/>
      <c r="M24" s="17"/>
      <c r="N24" s="13"/>
      <c r="O24" s="17"/>
      <c r="P24" s="67"/>
      <c r="Q24" s="17"/>
      <c r="R24" s="17"/>
      <c r="S24" s="71" t="s">
        <v>43</v>
      </c>
      <c r="T24" s="71"/>
      <c r="U24" s="17"/>
      <c r="W24" s="68"/>
      <c r="X24" s="17"/>
    </row>
    <row r="25" spans="2:31" ht="13.5" customHeight="1">
      <c r="J25" s="72">
        <v>4</v>
      </c>
      <c r="K25" s="65" t="str">
        <f>IF(VLOOKUP(J25,男子,2)=0,"",VLOOKUP(J25,男子,2))</f>
        <v>東原</v>
      </c>
      <c r="L25" s="38"/>
      <c r="M25" s="29"/>
      <c r="N25" s="30"/>
      <c r="O25" s="29"/>
      <c r="P25" s="31"/>
      <c r="R25" s="17"/>
      <c r="S25" s="17"/>
      <c r="T25" s="17"/>
      <c r="U25" s="17"/>
      <c r="W25" s="32"/>
      <c r="X25" s="29"/>
      <c r="Y25" s="29"/>
      <c r="Z25" s="29"/>
      <c r="AA25" s="29"/>
      <c r="AB25" s="65" t="str">
        <f>IF(VLOOKUP(AC25,男子,2)=0,"",VLOOKUP(AC25,男子,2))</f>
        <v>金光学園</v>
      </c>
      <c r="AC25" s="66">
        <v>8</v>
      </c>
      <c r="AD25" s="11"/>
      <c r="AE25" s="11"/>
    </row>
    <row r="26" spans="2:31" ht="13.5" customHeight="1">
      <c r="J26" s="72"/>
      <c r="K26" s="65"/>
      <c r="L26" s="11"/>
      <c r="R26" s="17"/>
      <c r="S26" s="17"/>
      <c r="T26" s="17"/>
      <c r="U26" s="17"/>
      <c r="AB26" s="65"/>
      <c r="AC26" s="66"/>
      <c r="AD26" s="11"/>
      <c r="AE26" s="11"/>
    </row>
    <row r="27" spans="2:31">
      <c r="K27" s="21" t="str">
        <f>IF(VLOOKUP(J25,男子,3)=0,"","（　"&amp;VLOOKUP(J25,$G$4:$I$17,3)&amp;"　）")</f>
        <v>（　広島　）</v>
      </c>
      <c r="L27" s="21"/>
      <c r="AB27" s="21" t="str">
        <f>IF(VLOOKUP(AC25,男子,3)=0,"","（　"&amp;VLOOKUP(AC25,$G$4:$I$17,3)&amp;"　）")</f>
        <v>（　岡山　）</v>
      </c>
    </row>
    <row r="28" spans="2:31">
      <c r="K28" s="21"/>
      <c r="L28" s="21"/>
      <c r="AB28" s="21"/>
    </row>
    <row r="29" spans="2:31">
      <c r="K29" s="21"/>
      <c r="L29" s="21"/>
    </row>
    <row r="31" spans="2:31">
      <c r="B31" s="1" t="s">
        <v>1</v>
      </c>
      <c r="C31" t="s">
        <v>2</v>
      </c>
      <c r="D31" s="1" t="s">
        <v>3</v>
      </c>
      <c r="F31" t="s">
        <v>7</v>
      </c>
      <c r="K31" t="s">
        <v>44</v>
      </c>
      <c r="L31" s="63"/>
      <c r="M31" s="63"/>
    </row>
    <row r="32" spans="2:31" ht="13.5" customHeight="1">
      <c r="B32" s="2" t="s">
        <v>4</v>
      </c>
      <c r="C32" s="3" t="s">
        <v>45</v>
      </c>
      <c r="D32" s="4" t="s">
        <v>6</v>
      </c>
      <c r="F32" s="8" t="s">
        <v>18</v>
      </c>
      <c r="G32">
        <v>1</v>
      </c>
      <c r="H32" s="9" t="str">
        <f t="shared" ref="H32:H51" si="2">IF(F32="","",INDEX(女子代表,MATCH(F32,$B$32:$B$51,),2))</f>
        <v>可部</v>
      </c>
      <c r="I32" s="9" t="str">
        <f t="shared" ref="I32:I51" si="3">IF(F32="","",INDEX(女子代表,MATCH(F32,$B$32:$B$51,),3))</f>
        <v>広島</v>
      </c>
      <c r="L32" s="11"/>
      <c r="O32" s="17"/>
      <c r="P32" s="17"/>
      <c r="Q32" s="39"/>
      <c r="R32" s="71"/>
      <c r="S32" s="71"/>
      <c r="T32" s="71"/>
      <c r="U32" s="71"/>
      <c r="V32" s="40"/>
      <c r="W32" s="17"/>
      <c r="X32" s="17"/>
    </row>
    <row r="33" spans="2:29" ht="13.5" customHeight="1">
      <c r="B33" s="2" t="s">
        <v>10</v>
      </c>
      <c r="C33" s="3" t="s">
        <v>46</v>
      </c>
      <c r="D33" s="4" t="s">
        <v>6</v>
      </c>
      <c r="F33" s="8" t="s">
        <v>24</v>
      </c>
      <c r="G33">
        <v>2</v>
      </c>
      <c r="H33" s="9" t="str">
        <f t="shared" si="2"/>
        <v>口田</v>
      </c>
      <c r="I33" s="9" t="str">
        <f t="shared" si="3"/>
        <v>広島</v>
      </c>
      <c r="L33" s="27"/>
      <c r="M33" s="41"/>
      <c r="N33" s="13"/>
      <c r="O33" s="41"/>
      <c r="P33" s="41"/>
      <c r="Q33" s="42"/>
      <c r="R33" s="71" t="s">
        <v>9</v>
      </c>
      <c r="S33" s="71"/>
      <c r="T33" s="71"/>
      <c r="U33" s="71"/>
      <c r="V33" s="40"/>
      <c r="W33" s="17"/>
      <c r="X33" s="17"/>
      <c r="Y33" s="13"/>
      <c r="Z33" s="17"/>
      <c r="AA33" s="17"/>
    </row>
    <row r="34" spans="2:29">
      <c r="B34" s="2" t="s">
        <v>13</v>
      </c>
      <c r="C34" s="3" t="s">
        <v>47</v>
      </c>
      <c r="D34" s="4" t="s">
        <v>15</v>
      </c>
      <c r="F34" s="8" t="s">
        <v>10</v>
      </c>
      <c r="G34">
        <v>3</v>
      </c>
      <c r="H34" s="9" t="str">
        <f t="shared" si="2"/>
        <v>理大附</v>
      </c>
      <c r="I34" s="9" t="str">
        <f t="shared" si="3"/>
        <v>岡山</v>
      </c>
      <c r="J34" s="64">
        <v>1</v>
      </c>
      <c r="K34" s="65" t="str">
        <f>IF(VLOOKUP(J34,女子,2)=0,"",VLOOKUP(J34,女子,2))</f>
        <v>可部</v>
      </c>
      <c r="L34" s="37"/>
      <c r="M34" s="41"/>
      <c r="N34" s="13"/>
      <c r="O34" s="41"/>
      <c r="P34" s="41"/>
      <c r="Q34" s="42"/>
      <c r="R34" s="43"/>
      <c r="U34" s="39"/>
      <c r="V34" s="40"/>
      <c r="W34" s="17"/>
      <c r="X34" s="17"/>
      <c r="Y34" s="13"/>
      <c r="Z34" s="17"/>
      <c r="AA34" s="17"/>
      <c r="AB34" s="65" t="str">
        <f>IF(VLOOKUP(AC34,女子,2)=0,"",VLOOKUP(AC34,女子,2))</f>
        <v>就実</v>
      </c>
      <c r="AC34" s="66">
        <v>5</v>
      </c>
    </row>
    <row r="35" spans="2:29" ht="13.5" customHeight="1">
      <c r="B35" s="2" t="s">
        <v>16</v>
      </c>
      <c r="C35" s="3" t="s">
        <v>48</v>
      </c>
      <c r="D35" s="4" t="s">
        <v>15</v>
      </c>
      <c r="E35" s="20"/>
      <c r="F35" s="8" t="s">
        <v>34</v>
      </c>
      <c r="G35">
        <v>4</v>
      </c>
      <c r="H35" s="9" t="str">
        <f t="shared" si="2"/>
        <v>徳地</v>
      </c>
      <c r="I35" s="9" t="str">
        <f t="shared" si="3"/>
        <v>山口</v>
      </c>
      <c r="J35" s="64"/>
      <c r="K35" s="65"/>
      <c r="L35" s="14"/>
      <c r="M35" s="44"/>
      <c r="N35" s="33"/>
      <c r="O35" s="44"/>
      <c r="P35" s="45"/>
      <c r="Q35" s="42"/>
      <c r="R35" s="43"/>
      <c r="U35" s="39"/>
      <c r="V35" s="40"/>
      <c r="W35" s="18"/>
      <c r="X35" s="15"/>
      <c r="Y35" s="33"/>
      <c r="Z35" s="15"/>
      <c r="AA35" s="15"/>
      <c r="AB35" s="65"/>
      <c r="AC35" s="66"/>
    </row>
    <row r="36" spans="2:29" ht="13.5" customHeight="1">
      <c r="B36" s="2" t="s">
        <v>21</v>
      </c>
      <c r="C36" s="3" t="s">
        <v>49</v>
      </c>
      <c r="D36" s="2" t="s">
        <v>23</v>
      </c>
      <c r="E36" s="20"/>
      <c r="F36" s="8" t="s">
        <v>4</v>
      </c>
      <c r="G36">
        <v>5</v>
      </c>
      <c r="H36" s="9" t="str">
        <f t="shared" si="2"/>
        <v>就実</v>
      </c>
      <c r="I36" s="9" t="str">
        <f t="shared" si="3"/>
        <v>岡山</v>
      </c>
      <c r="K36" s="21" t="str">
        <f>IF(VLOOKUP(J34,女子,3)=0,"","（　"&amp;VLOOKUP(J34,$G$32:$I$51,3)&amp;"　）")</f>
        <v>（　広島　）</v>
      </c>
      <c r="L36" s="27"/>
      <c r="M36" s="13"/>
      <c r="N36" s="13"/>
      <c r="O36" s="41"/>
      <c r="P36" s="46"/>
      <c r="Q36" s="42"/>
      <c r="R36" s="43"/>
      <c r="U36" s="39"/>
      <c r="V36" s="40"/>
      <c r="W36" s="25"/>
      <c r="X36" s="17"/>
      <c r="Y36" s="13"/>
      <c r="Z36" s="13"/>
      <c r="AA36" s="17"/>
      <c r="AB36" s="21" t="str">
        <f>IF(VLOOKUP(AC34,女子,3)=0,"","（　"&amp;VLOOKUP(AC34,$G$32:$I$51,3)&amp;"　）")</f>
        <v>（　岡山　）</v>
      </c>
      <c r="AC36" s="23"/>
    </row>
    <row r="37" spans="2:29" ht="13.5" customHeight="1">
      <c r="B37" s="2" t="s">
        <v>25</v>
      </c>
      <c r="C37" s="3" t="s">
        <v>50</v>
      </c>
      <c r="D37" s="2" t="s">
        <v>23</v>
      </c>
      <c r="E37" s="20"/>
      <c r="F37" s="8" t="s">
        <v>29</v>
      </c>
      <c r="G37">
        <v>6</v>
      </c>
      <c r="H37" s="9" t="str">
        <f t="shared" si="2"/>
        <v>翠町</v>
      </c>
      <c r="I37" s="9" t="str">
        <f t="shared" si="3"/>
        <v>広島</v>
      </c>
      <c r="L37" s="37"/>
      <c r="M37" s="13"/>
      <c r="N37" s="41"/>
      <c r="O37" s="41"/>
      <c r="P37" s="46"/>
      <c r="Q37" s="42"/>
      <c r="R37" s="43"/>
      <c r="U37" s="39"/>
      <c r="V37" s="40"/>
      <c r="W37" s="25"/>
      <c r="X37" s="17"/>
      <c r="Y37" s="17"/>
      <c r="Z37" s="13"/>
      <c r="AA37" s="17"/>
    </row>
    <row r="38" spans="2:29" ht="13.5" customHeight="1">
      <c r="B38" s="2" t="s">
        <v>18</v>
      </c>
      <c r="C38" s="3" t="s">
        <v>51</v>
      </c>
      <c r="D38" s="2" t="s">
        <v>28</v>
      </c>
      <c r="E38" s="20"/>
      <c r="F38" s="8" t="s">
        <v>32</v>
      </c>
      <c r="G38">
        <v>7</v>
      </c>
      <c r="H38" s="9" t="str">
        <f t="shared" si="2"/>
        <v>安佐</v>
      </c>
      <c r="I38" s="9" t="str">
        <f t="shared" si="3"/>
        <v>広島</v>
      </c>
      <c r="L38" s="27"/>
      <c r="M38" s="13"/>
      <c r="N38" s="41"/>
      <c r="O38" s="41"/>
      <c r="P38" s="67" t="s">
        <v>52</v>
      </c>
      <c r="Q38" s="42"/>
      <c r="R38" s="43"/>
      <c r="U38" s="39"/>
      <c r="V38" s="40"/>
      <c r="W38" s="68" t="s">
        <v>53</v>
      </c>
      <c r="X38" s="17"/>
      <c r="Y38" s="17"/>
      <c r="Z38" s="13"/>
      <c r="AA38" s="17"/>
    </row>
    <row r="39" spans="2:29" ht="13.5" customHeight="1">
      <c r="B39" s="2" t="s">
        <v>29</v>
      </c>
      <c r="C39" s="3" t="s">
        <v>54</v>
      </c>
      <c r="D39" s="2" t="s">
        <v>28</v>
      </c>
      <c r="E39" s="20"/>
      <c r="F39" s="8" t="s">
        <v>12</v>
      </c>
      <c r="G39">
        <v>8</v>
      </c>
      <c r="H39" s="9" t="str">
        <f t="shared" si="2"/>
        <v>佐波</v>
      </c>
      <c r="I39" s="9" t="str">
        <f t="shared" si="3"/>
        <v>山口</v>
      </c>
      <c r="L39" s="11"/>
      <c r="M39" s="47"/>
      <c r="N39" s="47"/>
      <c r="O39" s="41"/>
      <c r="P39" s="67"/>
      <c r="Q39" s="48"/>
      <c r="R39" s="49"/>
      <c r="U39" s="50"/>
      <c r="V39" s="51"/>
      <c r="W39" s="68"/>
      <c r="X39" s="17"/>
    </row>
    <row r="40" spans="2:29" ht="13.5" customHeight="1">
      <c r="B40" s="2" t="s">
        <v>24</v>
      </c>
      <c r="C40" s="3" t="s">
        <v>55</v>
      </c>
      <c r="D40" s="2" t="s">
        <v>28</v>
      </c>
      <c r="E40" s="20"/>
      <c r="F40" s="8"/>
      <c r="G40">
        <v>9</v>
      </c>
      <c r="H40" s="9" t="str">
        <f t="shared" si="2"/>
        <v/>
      </c>
      <c r="I40" s="9" t="str">
        <f t="shared" si="3"/>
        <v/>
      </c>
      <c r="L40" s="21"/>
      <c r="M40" s="47"/>
      <c r="N40" s="47"/>
      <c r="O40" s="41"/>
      <c r="P40" s="46"/>
      <c r="Q40" s="42"/>
      <c r="R40" s="52"/>
      <c r="U40" s="53"/>
      <c r="V40" s="40"/>
      <c r="W40" s="25"/>
      <c r="X40" s="17"/>
    </row>
    <row r="41" spans="2:29" ht="13.5" customHeight="1">
      <c r="B41" s="2" t="s">
        <v>32</v>
      </c>
      <c r="C41" s="3" t="s">
        <v>56</v>
      </c>
      <c r="D41" s="2" t="s">
        <v>28</v>
      </c>
      <c r="E41" s="20"/>
      <c r="F41" s="8"/>
      <c r="G41">
        <v>10</v>
      </c>
      <c r="H41" s="9" t="str">
        <f t="shared" si="2"/>
        <v/>
      </c>
      <c r="I41" s="9" t="str">
        <f t="shared" si="3"/>
        <v/>
      </c>
      <c r="L41" s="11"/>
      <c r="M41" s="47"/>
      <c r="N41" s="47"/>
      <c r="O41" s="41"/>
      <c r="P41" s="26"/>
      <c r="Q41" s="39"/>
      <c r="R41" s="52"/>
      <c r="U41" s="53"/>
      <c r="V41" s="40"/>
      <c r="W41" s="25"/>
      <c r="X41" s="17"/>
    </row>
    <row r="42" spans="2:29" ht="13.5" customHeight="1">
      <c r="B42" s="2" t="s">
        <v>34</v>
      </c>
      <c r="C42" s="3" t="s">
        <v>57</v>
      </c>
      <c r="D42" s="2" t="s">
        <v>36</v>
      </c>
      <c r="E42" s="20"/>
      <c r="F42" s="8"/>
      <c r="G42">
        <v>11</v>
      </c>
      <c r="H42" s="9" t="str">
        <f t="shared" si="2"/>
        <v/>
      </c>
      <c r="I42" s="9" t="str">
        <f t="shared" si="3"/>
        <v/>
      </c>
      <c r="J42" s="64">
        <v>2</v>
      </c>
      <c r="K42" s="65" t="str">
        <f>IF(VLOOKUP(J42,女子,2)=0,"",VLOOKUP(J42,女子,2))</f>
        <v>口田</v>
      </c>
      <c r="L42" s="38"/>
      <c r="M42" s="54"/>
      <c r="N42" s="30"/>
      <c r="O42" s="54"/>
      <c r="P42" s="55"/>
      <c r="Q42" s="42"/>
      <c r="R42" s="52"/>
      <c r="U42" s="53"/>
      <c r="V42" s="40"/>
      <c r="W42" s="32"/>
      <c r="X42" s="29"/>
      <c r="Y42" s="30"/>
      <c r="Z42" s="29"/>
      <c r="AA42" s="29"/>
      <c r="AB42" s="65" t="str">
        <f>IF(VLOOKUP(AC42,女子,2)=0,"",VLOOKUP(AC42,女子,2))</f>
        <v>翠町</v>
      </c>
      <c r="AC42" s="66">
        <v>6</v>
      </c>
    </row>
    <row r="43" spans="2:29" ht="13.5" customHeight="1">
      <c r="B43" s="2" t="s">
        <v>12</v>
      </c>
      <c r="C43" s="3" t="s">
        <v>58</v>
      </c>
      <c r="D43" s="2" t="s">
        <v>36</v>
      </c>
      <c r="E43" s="20"/>
      <c r="F43" s="8"/>
      <c r="G43">
        <v>12</v>
      </c>
      <c r="H43" s="9" t="str">
        <f t="shared" si="2"/>
        <v/>
      </c>
      <c r="I43" s="9" t="str">
        <f t="shared" si="3"/>
        <v/>
      </c>
      <c r="J43" s="64"/>
      <c r="K43" s="65"/>
      <c r="L43" s="37"/>
      <c r="M43" s="41"/>
      <c r="N43" s="13"/>
      <c r="O43" s="41"/>
      <c r="P43" s="41"/>
      <c r="Q43" s="42"/>
      <c r="R43" s="52"/>
      <c r="U43" s="53"/>
      <c r="V43" s="40"/>
      <c r="W43" s="17"/>
      <c r="X43" s="17"/>
      <c r="Y43" s="13"/>
      <c r="Z43" s="17"/>
      <c r="AA43" s="17"/>
      <c r="AB43" s="65"/>
      <c r="AC43" s="66"/>
    </row>
    <row r="44" spans="2:29" ht="13.5" customHeight="1">
      <c r="B44" s="2"/>
      <c r="C44" s="3"/>
      <c r="D44" s="2"/>
      <c r="E44" s="20"/>
      <c r="F44" s="8"/>
      <c r="G44">
        <v>13</v>
      </c>
      <c r="H44" s="9" t="str">
        <f t="shared" si="2"/>
        <v/>
      </c>
      <c r="I44" s="9" t="str">
        <f t="shared" si="3"/>
        <v/>
      </c>
      <c r="K44" s="21" t="str">
        <f>IF(VLOOKUP(J42,女子,3)=0,"","（　"&amp;VLOOKUP(J42,$G$32:$I$51,3)&amp;"　）")</f>
        <v>（　広島　）</v>
      </c>
      <c r="L44" s="27"/>
      <c r="M44" s="41"/>
      <c r="N44" s="13"/>
      <c r="O44" s="41"/>
      <c r="P44" s="41"/>
      <c r="Q44" s="42"/>
      <c r="R44" s="52"/>
      <c r="U44" s="53"/>
      <c r="V44" s="40"/>
      <c r="W44" s="17"/>
      <c r="X44" s="17"/>
      <c r="Y44" s="13"/>
      <c r="Z44" s="17"/>
      <c r="AA44" s="17"/>
      <c r="AB44" s="21" t="str">
        <f>IF(VLOOKUP(AC42,女子,3)=0,"","（　"&amp;VLOOKUP(AC42,$G$32:$I$51,3)&amp;"　）")</f>
        <v>（　広島　）</v>
      </c>
      <c r="AC44" s="23"/>
    </row>
    <row r="45" spans="2:29" ht="13.5" customHeight="1">
      <c r="B45" s="2"/>
      <c r="C45" s="3"/>
      <c r="D45" s="2"/>
      <c r="E45" s="20"/>
      <c r="F45" s="8"/>
      <c r="G45">
        <v>14</v>
      </c>
      <c r="H45" s="9" t="str">
        <f t="shared" si="2"/>
        <v/>
      </c>
      <c r="I45" s="9" t="str">
        <f t="shared" si="3"/>
        <v/>
      </c>
      <c r="J45" s="56"/>
      <c r="K45" s="36"/>
      <c r="L45" s="11"/>
      <c r="M45" s="41"/>
      <c r="N45" s="41"/>
      <c r="O45" s="41"/>
      <c r="P45" s="41"/>
      <c r="Q45" s="42"/>
      <c r="R45" s="69" t="s">
        <v>59</v>
      </c>
      <c r="S45" s="31"/>
      <c r="T45" s="32"/>
      <c r="U45" s="70" t="s">
        <v>60</v>
      </c>
      <c r="V45" s="40"/>
      <c r="W45" s="17"/>
      <c r="X45" s="17"/>
      <c r="Y45" s="17"/>
      <c r="Z45" s="17"/>
      <c r="AA45" s="17"/>
      <c r="AB45" s="36"/>
      <c r="AC45" s="7"/>
    </row>
    <row r="46" spans="2:29" ht="13.5" customHeight="1">
      <c r="B46" s="2"/>
      <c r="C46" s="3"/>
      <c r="D46" s="2"/>
      <c r="E46" s="57"/>
      <c r="F46" s="58"/>
      <c r="G46">
        <v>15</v>
      </c>
      <c r="H46" s="9" t="str">
        <f t="shared" si="2"/>
        <v/>
      </c>
      <c r="I46" s="9" t="str">
        <f t="shared" si="3"/>
        <v/>
      </c>
      <c r="K46" s="21"/>
      <c r="L46" s="21"/>
      <c r="M46" s="41"/>
      <c r="N46" s="41"/>
      <c r="O46" s="41"/>
      <c r="P46" s="41"/>
      <c r="Q46" s="42"/>
      <c r="R46" s="69"/>
      <c r="S46" s="18"/>
      <c r="T46" s="16"/>
      <c r="U46" s="70"/>
      <c r="V46" s="40"/>
      <c r="W46" s="17"/>
      <c r="X46" s="17"/>
      <c r="Y46" s="17"/>
      <c r="Z46" s="17"/>
      <c r="AA46" s="17"/>
      <c r="AB46" s="21"/>
      <c r="AC46" s="23"/>
    </row>
    <row r="47" spans="2:29" ht="13.5" customHeight="1">
      <c r="B47" s="2"/>
      <c r="C47" s="3"/>
      <c r="D47" s="2"/>
      <c r="E47" s="20"/>
      <c r="F47" s="8"/>
      <c r="G47">
        <v>16</v>
      </c>
      <c r="H47" s="9" t="str">
        <f t="shared" si="2"/>
        <v/>
      </c>
      <c r="I47" s="9" t="str">
        <f t="shared" si="3"/>
        <v/>
      </c>
      <c r="L47" s="11"/>
      <c r="M47" s="41"/>
      <c r="N47" s="41"/>
      <c r="O47" s="41"/>
      <c r="P47" s="41"/>
      <c r="Q47" s="42"/>
      <c r="R47" s="69"/>
      <c r="S47" s="71" t="s">
        <v>61</v>
      </c>
      <c r="T47" s="71"/>
      <c r="U47" s="70"/>
      <c r="V47" s="40"/>
      <c r="W47" s="17"/>
      <c r="X47" s="17"/>
      <c r="Y47" s="17"/>
      <c r="Z47" s="17"/>
      <c r="AA47" s="17"/>
    </row>
    <row r="48" spans="2:29" ht="13.5" customHeight="1">
      <c r="B48" s="2"/>
      <c r="C48" s="3"/>
      <c r="D48" s="2"/>
      <c r="E48" s="20"/>
      <c r="F48" s="8"/>
      <c r="G48">
        <v>17</v>
      </c>
      <c r="H48" s="9" t="str">
        <f t="shared" si="2"/>
        <v/>
      </c>
      <c r="I48" s="9" t="str">
        <f t="shared" si="3"/>
        <v/>
      </c>
      <c r="L48" s="27"/>
      <c r="M48" s="41"/>
      <c r="N48" s="13"/>
      <c r="O48" s="41"/>
      <c r="P48" s="41"/>
      <c r="Q48" s="42"/>
      <c r="R48" s="52"/>
      <c r="U48" s="53"/>
      <c r="V48" s="40"/>
      <c r="W48" s="17"/>
      <c r="X48" s="17"/>
      <c r="Y48" s="13"/>
      <c r="Z48" s="17"/>
      <c r="AA48" s="17"/>
    </row>
    <row r="49" spans="2:29" ht="13.5" customHeight="1">
      <c r="B49" s="2"/>
      <c r="C49" s="3"/>
      <c r="D49" s="2"/>
      <c r="E49" s="20"/>
      <c r="F49" s="8"/>
      <c r="G49">
        <v>18</v>
      </c>
      <c r="H49" s="9" t="str">
        <f t="shared" si="2"/>
        <v/>
      </c>
      <c r="I49" s="9" t="str">
        <f t="shared" si="3"/>
        <v/>
      </c>
      <c r="J49" s="64">
        <v>3</v>
      </c>
      <c r="K49" s="65" t="str">
        <f>IF(VLOOKUP(J49,女子,2)=0,"",VLOOKUP(J49,女子,2))</f>
        <v>理大附</v>
      </c>
      <c r="L49" s="28"/>
      <c r="M49" s="54"/>
      <c r="N49" s="30"/>
      <c r="O49" s="41"/>
      <c r="P49" s="41"/>
      <c r="Q49" s="42"/>
      <c r="R49" s="52"/>
      <c r="U49" s="53"/>
      <c r="V49" s="40"/>
      <c r="W49" s="17"/>
      <c r="X49" s="17"/>
      <c r="Y49" s="13"/>
      <c r="Z49" s="17"/>
      <c r="AA49" s="17"/>
      <c r="AB49" s="65" t="str">
        <f>IF(VLOOKUP(AC49,女子,2)=0,"",VLOOKUP(AC49,女子,2))</f>
        <v>安佐</v>
      </c>
      <c r="AC49" s="66">
        <v>7</v>
      </c>
    </row>
    <row r="50" spans="2:29" ht="13.5" customHeight="1">
      <c r="B50" s="2"/>
      <c r="C50" s="3"/>
      <c r="D50" s="2"/>
      <c r="E50" s="20"/>
      <c r="F50" s="8"/>
      <c r="G50">
        <v>19</v>
      </c>
      <c r="H50" s="9" t="str">
        <f t="shared" si="2"/>
        <v/>
      </c>
      <c r="I50" s="9" t="str">
        <f t="shared" si="3"/>
        <v/>
      </c>
      <c r="J50" s="64"/>
      <c r="K50" s="65"/>
      <c r="L50" s="27"/>
      <c r="M50" s="41"/>
      <c r="N50" s="13"/>
      <c r="O50" s="44"/>
      <c r="P50" s="45"/>
      <c r="Q50" s="42"/>
      <c r="R50" s="52"/>
      <c r="U50" s="53"/>
      <c r="V50" s="40"/>
      <c r="W50" s="18"/>
      <c r="X50" s="15"/>
      <c r="Y50" s="33"/>
      <c r="Z50" s="15"/>
      <c r="AA50" s="15"/>
      <c r="AB50" s="65"/>
      <c r="AC50" s="66"/>
    </row>
    <row r="51" spans="2:29" ht="13.5" customHeight="1">
      <c r="B51" s="2"/>
      <c r="C51" s="3"/>
      <c r="D51" s="2"/>
      <c r="E51" s="20"/>
      <c r="F51" s="8"/>
      <c r="G51">
        <v>20</v>
      </c>
      <c r="H51" s="9" t="str">
        <f t="shared" si="2"/>
        <v/>
      </c>
      <c r="I51" s="9" t="str">
        <f t="shared" si="3"/>
        <v/>
      </c>
      <c r="K51" s="21" t="str">
        <f>IF(VLOOKUP(J49,女子,3)=0,"","（　"&amp;VLOOKUP(J49,$G$32:$I$51,3)&amp;"　）")</f>
        <v>（　岡山　）</v>
      </c>
      <c r="L51" s="11"/>
      <c r="M51" s="41"/>
      <c r="N51" s="41"/>
      <c r="O51" s="41"/>
      <c r="P51" s="26"/>
      <c r="Q51" s="39"/>
      <c r="R51" s="52"/>
      <c r="U51" s="53"/>
      <c r="V51" s="40"/>
      <c r="W51" s="25"/>
      <c r="X51" s="17"/>
      <c r="Y51" s="17"/>
      <c r="Z51" s="17"/>
      <c r="AA51" s="17"/>
      <c r="AB51" s="21" t="str">
        <f>IF(VLOOKUP(AC49,女子,3)=0,"","（　"&amp;VLOOKUP(AC49,$G$32:$I$51,3)&amp;"　）")</f>
        <v>（　広島　）</v>
      </c>
      <c r="AC51" s="23"/>
    </row>
    <row r="52" spans="2:29" ht="13.5" customHeight="1">
      <c r="K52" s="21"/>
      <c r="L52" s="21"/>
      <c r="M52" s="41"/>
      <c r="N52" s="41"/>
      <c r="O52" s="41"/>
      <c r="P52" s="26"/>
      <c r="Q52" s="39"/>
      <c r="R52" s="52"/>
      <c r="U52" s="53"/>
      <c r="V52" s="40"/>
      <c r="W52" s="25"/>
      <c r="X52" s="17"/>
      <c r="Y52" s="17"/>
      <c r="Z52" s="17"/>
      <c r="AA52" s="17"/>
    </row>
    <row r="53" spans="2:29" ht="13.5" customHeight="1">
      <c r="J53" s="7"/>
      <c r="K53" s="36"/>
      <c r="L53" s="11"/>
      <c r="M53" s="41"/>
      <c r="N53" s="41"/>
      <c r="O53" s="41"/>
      <c r="P53" s="67" t="s">
        <v>62</v>
      </c>
      <c r="Q53" s="59"/>
      <c r="R53" s="60"/>
      <c r="U53" s="61"/>
      <c r="V53" s="62"/>
      <c r="W53" s="68" t="s">
        <v>63</v>
      </c>
      <c r="X53" s="17"/>
      <c r="Y53" s="17"/>
      <c r="Z53" s="17"/>
      <c r="AA53" s="17"/>
    </row>
    <row r="54" spans="2:29" ht="13.5" customHeight="1">
      <c r="L54" s="27"/>
      <c r="M54" s="13"/>
      <c r="N54" s="41"/>
      <c r="O54" s="41"/>
      <c r="P54" s="67"/>
      <c r="Q54" s="42"/>
      <c r="R54" s="43"/>
      <c r="U54" s="39"/>
      <c r="V54" s="40"/>
      <c r="W54" s="68"/>
      <c r="X54" s="17"/>
      <c r="Y54" s="17"/>
      <c r="Z54" s="13"/>
      <c r="AA54" s="17"/>
    </row>
    <row r="55" spans="2:29" ht="13.5" customHeight="1">
      <c r="L55" s="37"/>
      <c r="M55" s="13"/>
      <c r="N55" s="41"/>
      <c r="O55" s="41"/>
      <c r="P55" s="46"/>
      <c r="Q55" s="42"/>
      <c r="R55" s="43"/>
      <c r="S55" s="63" t="s">
        <v>64</v>
      </c>
      <c r="T55" s="63"/>
      <c r="U55" s="39"/>
      <c r="V55" s="40"/>
      <c r="W55" s="25"/>
      <c r="X55" s="17"/>
      <c r="Y55" s="17"/>
      <c r="Z55" s="13"/>
      <c r="AA55" s="17"/>
    </row>
    <row r="56" spans="2:29" ht="13.5" customHeight="1">
      <c r="L56" s="27"/>
      <c r="M56" s="13"/>
      <c r="N56" s="13"/>
      <c r="O56" s="41"/>
      <c r="P56" s="46"/>
      <c r="Q56" s="42"/>
      <c r="R56" s="43"/>
      <c r="U56" s="39"/>
      <c r="V56" s="40"/>
      <c r="W56" s="25"/>
      <c r="X56" s="17"/>
      <c r="Y56" s="13"/>
      <c r="Z56" s="13"/>
      <c r="AA56" s="17"/>
      <c r="AB56" s="36"/>
      <c r="AC56" s="7"/>
    </row>
    <row r="57" spans="2:29" ht="13.5" customHeight="1">
      <c r="J57" s="64">
        <v>4</v>
      </c>
      <c r="K57" s="65" t="str">
        <f>IF(VLOOKUP(J57,女子,2)=0,"",VLOOKUP(J57,女子,2))</f>
        <v>徳地</v>
      </c>
      <c r="L57" s="38"/>
      <c r="M57" s="54"/>
      <c r="N57" s="30"/>
      <c r="O57" s="54"/>
      <c r="P57" s="55"/>
      <c r="Q57" s="42"/>
      <c r="R57" s="43"/>
      <c r="U57" s="39"/>
      <c r="V57" s="40"/>
      <c r="W57" s="32"/>
      <c r="X57" s="29"/>
      <c r="Y57" s="30"/>
      <c r="Z57" s="29"/>
      <c r="AA57" s="29"/>
      <c r="AB57" s="65" t="str">
        <f>IF(VLOOKUP(AC57,女子,2)=0,"",VLOOKUP(AC57,女子,2))</f>
        <v>佐波</v>
      </c>
      <c r="AC57" s="66">
        <v>8</v>
      </c>
    </row>
    <row r="58" spans="2:29" ht="13.5" customHeight="1">
      <c r="J58" s="64"/>
      <c r="K58" s="65"/>
      <c r="L58" s="37"/>
      <c r="M58" s="41"/>
      <c r="N58" s="13"/>
      <c r="O58" s="41"/>
      <c r="P58" s="41"/>
      <c r="Q58" s="42"/>
      <c r="R58" s="43"/>
      <c r="U58" s="39"/>
      <c r="V58" s="40"/>
      <c r="W58" s="17"/>
      <c r="X58" s="17"/>
      <c r="Y58" s="13"/>
      <c r="Z58" s="17"/>
      <c r="AA58" s="17"/>
      <c r="AB58" s="65"/>
      <c r="AC58" s="66"/>
    </row>
    <row r="59" spans="2:29" ht="13.5" customHeight="1">
      <c r="K59" s="21" t="str">
        <f>IF(VLOOKUP(J57,女子,3)=0,"","（　"&amp;VLOOKUP(J57,$G$32:$I$51,3)&amp;"　）")</f>
        <v>（　山口　）</v>
      </c>
      <c r="L59" s="27"/>
      <c r="M59" s="41"/>
      <c r="N59" s="13"/>
      <c r="O59" s="41"/>
      <c r="P59" s="41"/>
      <c r="Q59" s="42"/>
      <c r="R59" s="43"/>
      <c r="U59" s="39"/>
      <c r="V59" s="40"/>
      <c r="W59" s="17"/>
      <c r="X59" s="17"/>
      <c r="Y59" s="13"/>
      <c r="Z59" s="17"/>
      <c r="AA59" s="17"/>
      <c r="AB59" s="21" t="str">
        <f>IF(VLOOKUP(AC57,女子,3)=0,"","（　"&amp;VLOOKUP(AC57,$G$32:$I$51,3)&amp;"　）")</f>
        <v>（　山口　）</v>
      </c>
      <c r="AC59" s="23"/>
    </row>
    <row r="60" spans="2:29" ht="13.5" customHeight="1">
      <c r="L60" s="11"/>
      <c r="M60" s="41"/>
      <c r="N60" s="41"/>
      <c r="O60" s="41"/>
      <c r="P60" s="41"/>
      <c r="Q60" s="42"/>
      <c r="R60" s="43"/>
      <c r="U60" s="39"/>
      <c r="V60" s="40"/>
      <c r="W60" s="17"/>
      <c r="X60" s="17"/>
      <c r="Y60" s="17"/>
      <c r="Z60" s="17"/>
      <c r="AA60" s="17"/>
    </row>
    <row r="61" spans="2:29" ht="13.5" customHeight="1">
      <c r="L61" s="21"/>
      <c r="M61" s="41"/>
      <c r="N61" s="41"/>
      <c r="O61" s="41"/>
      <c r="P61" s="41"/>
      <c r="Q61" s="41"/>
      <c r="R61" s="41"/>
      <c r="Y61" s="17"/>
      <c r="Z61" s="17"/>
      <c r="AA61" s="17"/>
    </row>
    <row r="62" spans="2:29" ht="13.5" customHeight="1">
      <c r="K62" s="11"/>
      <c r="L62" s="11"/>
      <c r="M62" s="41"/>
      <c r="N62" s="41"/>
      <c r="O62" s="41"/>
      <c r="P62" s="41"/>
      <c r="Q62" s="41"/>
      <c r="R62" s="41"/>
      <c r="Y62" s="17"/>
      <c r="Z62" s="17"/>
      <c r="AA62" s="17"/>
      <c r="AB62" s="11"/>
      <c r="AC62" s="23"/>
    </row>
    <row r="63" spans="2:29" ht="13.5" customHeight="1">
      <c r="K63" s="11"/>
      <c r="L63" s="11"/>
      <c r="M63" s="41"/>
      <c r="N63" s="41"/>
      <c r="O63" s="41"/>
      <c r="P63" s="41"/>
      <c r="Q63" s="41"/>
      <c r="R63" s="41"/>
      <c r="Y63" s="17"/>
      <c r="Z63" s="17"/>
      <c r="AA63" s="17"/>
      <c r="AB63" s="11"/>
      <c r="AC63" s="23"/>
    </row>
    <row r="64" spans="2:29" ht="13.5" customHeight="1">
      <c r="K64" s="11"/>
      <c r="L64" s="11"/>
      <c r="AB64" s="11"/>
      <c r="AC64" s="23"/>
    </row>
  </sheetData>
  <mergeCells count="58">
    <mergeCell ref="AC4:AC5"/>
    <mergeCell ref="K1:AB1"/>
    <mergeCell ref="R3:U3"/>
    <mergeCell ref="J4:J5"/>
    <mergeCell ref="K4:K5"/>
    <mergeCell ref="AB4:AB5"/>
    <mergeCell ref="P6:P11"/>
    <mergeCell ref="W6:W11"/>
    <mergeCell ref="AB10:AB11"/>
    <mergeCell ref="AC10:AC11"/>
    <mergeCell ref="J12:J13"/>
    <mergeCell ref="K12:K13"/>
    <mergeCell ref="AB12:AB13"/>
    <mergeCell ref="AC12:AC13"/>
    <mergeCell ref="R14:R16"/>
    <mergeCell ref="U14:U16"/>
    <mergeCell ref="S16:T16"/>
    <mergeCell ref="J17:J18"/>
    <mergeCell ref="K17:K18"/>
    <mergeCell ref="AC25:AC26"/>
    <mergeCell ref="L31:M31"/>
    <mergeCell ref="R32:U32"/>
    <mergeCell ref="AC17:AC18"/>
    <mergeCell ref="J19:J20"/>
    <mergeCell ref="P19:P24"/>
    <mergeCell ref="W19:W24"/>
    <mergeCell ref="AC19:AC20"/>
    <mergeCell ref="J22:J23"/>
    <mergeCell ref="S24:T24"/>
    <mergeCell ref="AB17:AB18"/>
    <mergeCell ref="P38:P39"/>
    <mergeCell ref="W38:W39"/>
    <mergeCell ref="J25:J26"/>
    <mergeCell ref="K25:K26"/>
    <mergeCell ref="AB25:AB26"/>
    <mergeCell ref="R33:U33"/>
    <mergeCell ref="J34:J35"/>
    <mergeCell ref="K34:K35"/>
    <mergeCell ref="AB34:AB35"/>
    <mergeCell ref="AC34:AC35"/>
    <mergeCell ref="J42:J43"/>
    <mergeCell ref="K42:K43"/>
    <mergeCell ref="AB42:AB43"/>
    <mergeCell ref="AC42:AC43"/>
    <mergeCell ref="R45:R47"/>
    <mergeCell ref="U45:U47"/>
    <mergeCell ref="S47:T47"/>
    <mergeCell ref="J49:J50"/>
    <mergeCell ref="K49:K50"/>
    <mergeCell ref="AB49:AB50"/>
    <mergeCell ref="AC49:AC50"/>
    <mergeCell ref="P53:P54"/>
    <mergeCell ref="W53:W54"/>
    <mergeCell ref="S55:T55"/>
    <mergeCell ref="J57:J58"/>
    <mergeCell ref="K57:K58"/>
    <mergeCell ref="AB57:AB58"/>
    <mergeCell ref="AC57:AC58"/>
  </mergeCells>
  <phoneticPr fontId="2"/>
  <dataValidations count="2">
    <dataValidation type="list" allowBlank="1" showInputMessage="1" showErrorMessage="1" sqref="F32:F51">
      <formula1>$B$32:$B$51</formula1>
    </dataValidation>
    <dataValidation type="list" allowBlank="1" showInputMessage="1" showErrorMessage="1" sqref="F4:F17">
      <formula1>$B$3:$B$22</formula1>
    </dataValidation>
  </dataValidations>
  <printOptions horizontalCentered="1"/>
  <pageMargins left="0.27559055118110237" right="0.23622047244094491" top="0.55118110236220474" bottom="0.27559055118110237" header="0.51181102362204722" footer="0.23622047244094491"/>
  <pageSetup paperSize="9" scale="97" orientation="portrait" horizontalDpi="4294967293" verticalDpi="4294967293" r:id="rId1"/>
  <headerFooter alignWithMargins="0">
    <oddFooter>&amp;C－バレー・４－</oddFooter>
  </headerFooter>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W105"/>
  <sheetViews>
    <sheetView tabSelected="1" view="pageBreakPreview" zoomScaleNormal="100" workbookViewId="0">
      <selection activeCell="H85" sqref="H85"/>
    </sheetView>
  </sheetViews>
  <sheetFormatPr defaultRowHeight="13.5"/>
  <cols>
    <col min="1" max="1" width="3.5" style="10" bestFit="1" customWidth="1"/>
    <col min="2" max="2" width="3.625" style="10" customWidth="1"/>
    <col min="3" max="3" width="8" style="10" customWidth="1"/>
    <col min="4" max="4" width="2.5" style="10" bestFit="1" customWidth="1"/>
    <col min="5" max="5" width="1.625" style="10" customWidth="1"/>
    <col min="6" max="6" width="3.5" style="10" bestFit="1" customWidth="1"/>
    <col min="7" max="7" width="3.375" style="10" bestFit="1" customWidth="1"/>
    <col min="8" max="8" width="3.5" style="10" bestFit="1" customWidth="1"/>
    <col min="9" max="9" width="1.625" style="10" customWidth="1"/>
    <col min="10" max="10" width="2.5" style="10" bestFit="1" customWidth="1"/>
    <col min="11" max="11" width="8" style="1" customWidth="1"/>
    <col min="12" max="12" width="3.625" style="10" customWidth="1"/>
    <col min="13" max="13" width="8" style="10" customWidth="1"/>
    <col min="14" max="14" width="2.5" style="10" bestFit="1" customWidth="1"/>
    <col min="15" max="15" width="1.625" style="10" customWidth="1"/>
    <col min="16" max="16" width="3.5" style="10" bestFit="1" customWidth="1"/>
    <col min="17" max="17" width="3.375" style="10" bestFit="1" customWidth="1"/>
    <col min="18" max="18" width="3.5" style="10" bestFit="1" customWidth="1"/>
    <col min="19" max="19" width="1.625" style="10" customWidth="1"/>
    <col min="20" max="20" width="2.5" style="10" bestFit="1" customWidth="1"/>
    <col min="21" max="21" width="8" style="10" customWidth="1"/>
    <col min="22" max="22" width="3.625" style="10" customWidth="1"/>
    <col min="23" max="23" width="8.125" style="10" customWidth="1"/>
    <col min="24" max="24" width="2.5" style="10" bestFit="1" customWidth="1"/>
    <col min="25" max="25" width="1.625" style="10" customWidth="1"/>
    <col min="26" max="26" width="3.5" style="10" bestFit="1" customWidth="1"/>
    <col min="27" max="27" width="3.375" style="10" bestFit="1" customWidth="1"/>
    <col min="28" max="28" width="3.5" style="10" bestFit="1" customWidth="1"/>
    <col min="29" max="29" width="1.625" style="10" customWidth="1"/>
    <col min="30" max="30" width="2.5" style="10" bestFit="1" customWidth="1"/>
    <col min="31" max="31" width="8.125" style="10" customWidth="1"/>
    <col min="32" max="32" width="3.625" style="10" customWidth="1"/>
    <col min="33" max="33" width="8.125" style="10" customWidth="1"/>
    <col min="34" max="34" width="2.5" style="10" bestFit="1" customWidth="1"/>
    <col min="35" max="35" width="1.625" style="10" customWidth="1"/>
    <col min="36" max="36" width="3.5" style="10" bestFit="1" customWidth="1"/>
    <col min="37" max="37" width="3.375" style="10" bestFit="1" customWidth="1"/>
    <col min="38" max="38" width="3.5" style="10" bestFit="1" customWidth="1"/>
    <col min="39" max="39" width="1.625" style="10" customWidth="1"/>
    <col min="40" max="40" width="2.5" style="10" bestFit="1" customWidth="1"/>
    <col min="41" max="41" width="8.125" style="10" customWidth="1"/>
    <col min="42" max="42" width="3.625" style="10" hidden="1" customWidth="1"/>
    <col min="43" max="43" width="8.125" style="10" hidden="1" customWidth="1"/>
    <col min="44" max="44" width="2.5" style="10" hidden="1" customWidth="1"/>
    <col min="45" max="45" width="1.625" style="10" hidden="1" customWidth="1"/>
    <col min="46" max="46" width="3.5" style="10" hidden="1" customWidth="1"/>
    <col min="47" max="47" width="3.375" style="10" hidden="1" customWidth="1"/>
    <col min="48" max="48" width="3.5" style="10" hidden="1" customWidth="1"/>
    <col min="49" max="49" width="1.625" style="10" hidden="1" customWidth="1"/>
    <col min="50" max="50" width="2.5" style="10" hidden="1" customWidth="1"/>
    <col min="51" max="51" width="8.125" style="10" hidden="1" customWidth="1"/>
    <col min="52" max="52" width="3.625" style="10" hidden="1" customWidth="1"/>
    <col min="53" max="53" width="8.125" style="10" hidden="1" customWidth="1"/>
    <col min="54" max="54" width="2.5" style="10" hidden="1" customWidth="1"/>
    <col min="55" max="55" width="1.625" style="10" hidden="1" customWidth="1"/>
    <col min="56" max="56" width="3.5" style="10" hidden="1" customWidth="1"/>
    <col min="57" max="57" width="3.375" style="10" hidden="1" customWidth="1"/>
    <col min="58" max="58" width="3.5" style="10" hidden="1" customWidth="1"/>
    <col min="59" max="59" width="1.625" style="10" hidden="1" customWidth="1"/>
    <col min="60" max="60" width="2.5" style="10" hidden="1" customWidth="1"/>
    <col min="61" max="61" width="8.125" style="10" hidden="1" customWidth="1"/>
    <col min="62" max="62" width="9" style="10"/>
    <col min="63" max="63" width="6" style="10" bestFit="1" customWidth="1"/>
    <col min="64" max="64" width="7.125" style="10" bestFit="1" customWidth="1"/>
    <col min="65" max="65" width="8.75" style="10" bestFit="1" customWidth="1"/>
    <col min="66" max="66" width="5.875" style="10" bestFit="1" customWidth="1"/>
    <col min="67" max="67" width="3.5" style="10" bestFit="1" customWidth="1"/>
    <col min="68" max="68" width="6.875" style="10" bestFit="1" customWidth="1"/>
    <col min="69" max="69" width="7.75" style="10" bestFit="1" customWidth="1"/>
    <col min="70" max="73" width="7.125" style="10" bestFit="1" customWidth="1"/>
    <col min="74" max="74" width="7.75" style="10" bestFit="1" customWidth="1"/>
    <col min="75" max="76" width="7.125" style="10" bestFit="1" customWidth="1"/>
    <col min="77" max="78" width="7.75" style="10" bestFit="1" customWidth="1"/>
    <col min="79" max="80" width="7.125" style="10" bestFit="1" customWidth="1"/>
    <col min="81" max="81" width="7.75" style="10" bestFit="1" customWidth="1"/>
    <col min="82" max="82" width="9" style="10"/>
    <col min="83" max="83" width="6" style="10" bestFit="1" customWidth="1"/>
    <col min="84" max="84" width="7.125" style="10" bestFit="1" customWidth="1"/>
    <col min="85" max="85" width="8.75" style="10" bestFit="1" customWidth="1"/>
    <col min="86" max="87" width="3.5" style="10" bestFit="1" customWidth="1"/>
    <col min="88" max="88" width="6.875" style="10" bestFit="1" customWidth="1"/>
    <col min="89" max="89" width="7.75" style="10" bestFit="1" customWidth="1"/>
    <col min="90" max="93" width="7.125" style="10" bestFit="1" customWidth="1"/>
    <col min="94" max="94" width="7.75" style="10" bestFit="1" customWidth="1"/>
    <col min="95" max="96" width="7.125" style="10" bestFit="1" customWidth="1"/>
    <col min="97" max="98" width="7.75" style="10" bestFit="1" customWidth="1"/>
    <col min="99" max="100" width="7.125" style="10" bestFit="1" customWidth="1"/>
    <col min="101" max="101" width="7.75" style="10" bestFit="1" customWidth="1"/>
    <col min="102" max="16384" width="9" style="10"/>
  </cols>
  <sheetData>
    <row r="1" spans="1:101">
      <c r="B1" s="10" t="str">
        <f>大会名</f>
        <v>バレーボール競技・組み合わせ</v>
      </c>
    </row>
    <row r="3" spans="1:101">
      <c r="B3" s="10" t="s">
        <v>66</v>
      </c>
      <c r="C3" s="10" t="s">
        <v>67</v>
      </c>
      <c r="L3" s="10" t="s">
        <v>68</v>
      </c>
      <c r="M3" s="10" t="s">
        <v>67</v>
      </c>
      <c r="V3" s="10" t="s">
        <v>70</v>
      </c>
      <c r="W3" s="10" t="s">
        <v>67</v>
      </c>
      <c r="AF3" s="10" t="s">
        <v>71</v>
      </c>
      <c r="AG3" s="10" t="s">
        <v>67</v>
      </c>
      <c r="AP3" s="10" t="s">
        <v>72</v>
      </c>
      <c r="AQ3" s="10" t="s">
        <v>67</v>
      </c>
      <c r="AZ3" s="10" t="s">
        <v>73</v>
      </c>
      <c r="BA3" s="10" t="s">
        <v>67</v>
      </c>
    </row>
    <row r="4" spans="1:101">
      <c r="A4" s="76">
        <v>1</v>
      </c>
      <c r="B4" s="77" t="str">
        <f>B$3&amp;$A4</f>
        <v>C1</v>
      </c>
      <c r="C4" s="78">
        <v>1</v>
      </c>
      <c r="D4" s="15"/>
      <c r="E4" s="15"/>
      <c r="F4" s="15"/>
      <c r="G4" s="15"/>
      <c r="H4" s="15"/>
      <c r="I4" s="15"/>
      <c r="J4" s="15"/>
      <c r="K4" s="79">
        <v>2</v>
      </c>
      <c r="L4" s="77" t="str">
        <f>L$3&amp;$A4</f>
        <v>D1</v>
      </c>
      <c r="M4" s="78">
        <v>5</v>
      </c>
      <c r="N4" s="15"/>
      <c r="O4" s="15"/>
      <c r="P4" s="15"/>
      <c r="Q4" s="15"/>
      <c r="R4" s="15"/>
      <c r="S4" s="15"/>
      <c r="T4" s="15"/>
      <c r="U4" s="79">
        <v>6</v>
      </c>
      <c r="V4" s="77" t="str">
        <f>V$3&amp;$A4</f>
        <v>A1</v>
      </c>
      <c r="W4" s="78">
        <v>1</v>
      </c>
      <c r="X4" s="15"/>
      <c r="Y4" s="15"/>
      <c r="Z4" s="15"/>
      <c r="AA4" s="15"/>
      <c r="AB4" s="15"/>
      <c r="AC4" s="15"/>
      <c r="AD4" s="15"/>
      <c r="AE4" s="79">
        <v>2</v>
      </c>
      <c r="AF4" s="77" t="str">
        <f>AF$3&amp;$A4</f>
        <v>B1</v>
      </c>
      <c r="AG4" s="78">
        <v>5</v>
      </c>
      <c r="AH4" s="15"/>
      <c r="AI4" s="15"/>
      <c r="AJ4" s="15"/>
      <c r="AK4" s="15"/>
      <c r="AL4" s="15"/>
      <c r="AM4" s="15"/>
      <c r="AN4" s="15"/>
      <c r="AO4" s="79">
        <v>6</v>
      </c>
      <c r="AP4" s="77" t="str">
        <f>AP$3&amp;$A4</f>
        <v>E1</v>
      </c>
      <c r="AQ4" s="78">
        <v>12</v>
      </c>
      <c r="AR4" s="15"/>
      <c r="AS4" s="15"/>
      <c r="AT4" s="15"/>
      <c r="AU4" s="15"/>
      <c r="AV4" s="15"/>
      <c r="AW4" s="15"/>
      <c r="AX4" s="15"/>
      <c r="AY4" s="79">
        <v>13</v>
      </c>
      <c r="AZ4" s="77" t="str">
        <f>AZ$3&amp;$A4</f>
        <v>F1</v>
      </c>
      <c r="BA4" s="78">
        <v>18</v>
      </c>
      <c r="BB4" s="15"/>
      <c r="BC4" s="15"/>
      <c r="BD4" s="15"/>
      <c r="BE4" s="15"/>
      <c r="BF4" s="15"/>
      <c r="BG4" s="15"/>
      <c r="BH4" s="15"/>
      <c r="BI4" s="79">
        <v>19</v>
      </c>
      <c r="BK4" s="80" t="s">
        <v>67</v>
      </c>
      <c r="BL4" s="81" t="s">
        <v>74</v>
      </c>
      <c r="BM4" s="81" t="s">
        <v>75</v>
      </c>
      <c r="BN4" s="81" t="s">
        <v>76</v>
      </c>
      <c r="BO4" s="81" t="s">
        <v>77</v>
      </c>
      <c r="BP4" s="81" t="s">
        <v>78</v>
      </c>
      <c r="BQ4" s="81" t="s">
        <v>79</v>
      </c>
      <c r="BR4" s="81" t="s">
        <v>80</v>
      </c>
      <c r="BS4" s="81" t="s">
        <v>81</v>
      </c>
      <c r="BT4" s="81" t="s">
        <v>82</v>
      </c>
      <c r="BU4" s="81" t="s">
        <v>83</v>
      </c>
      <c r="BV4" s="81" t="s">
        <v>84</v>
      </c>
      <c r="BW4" s="81" t="s">
        <v>85</v>
      </c>
      <c r="BX4" s="81" t="s">
        <v>86</v>
      </c>
      <c r="BY4" s="81" t="s">
        <v>87</v>
      </c>
      <c r="BZ4" s="81" t="s">
        <v>88</v>
      </c>
      <c r="CA4" s="81" t="s">
        <v>89</v>
      </c>
      <c r="CB4" s="81" t="s">
        <v>90</v>
      </c>
      <c r="CC4" s="82" t="s">
        <v>91</v>
      </c>
      <c r="CE4" s="80" t="s">
        <v>67</v>
      </c>
      <c r="CF4" s="81" t="s">
        <v>74</v>
      </c>
      <c r="CG4" s="81" t="s">
        <v>75</v>
      </c>
      <c r="CH4" s="81" t="s">
        <v>76</v>
      </c>
      <c r="CI4" s="81" t="s">
        <v>77</v>
      </c>
      <c r="CJ4" s="81" t="s">
        <v>78</v>
      </c>
      <c r="CK4" s="81" t="s">
        <v>79</v>
      </c>
      <c r="CL4" s="81" t="s">
        <v>80</v>
      </c>
      <c r="CM4" s="81" t="s">
        <v>81</v>
      </c>
      <c r="CN4" s="81" t="s">
        <v>82</v>
      </c>
      <c r="CO4" s="81" t="s">
        <v>83</v>
      </c>
      <c r="CP4" s="81" t="s">
        <v>84</v>
      </c>
      <c r="CQ4" s="81" t="s">
        <v>85</v>
      </c>
      <c r="CR4" s="81" t="s">
        <v>86</v>
      </c>
      <c r="CS4" s="81" t="s">
        <v>87</v>
      </c>
      <c r="CT4" s="81" t="s">
        <v>88</v>
      </c>
      <c r="CU4" s="81" t="s">
        <v>89</v>
      </c>
      <c r="CV4" s="81" t="s">
        <v>90</v>
      </c>
      <c r="CW4" s="82" t="s">
        <v>91</v>
      </c>
    </row>
    <row r="5" spans="1:101" ht="13.5" customHeight="1">
      <c r="A5" s="76"/>
      <c r="B5" s="83"/>
      <c r="C5" s="84" t="str">
        <f>IF(VLOOKUP(C4,男子,2)=0,"",VLOOKUP(C4,男子,2))</f>
        <v>高川学園</v>
      </c>
      <c r="D5" s="17">
        <f>IF(G5="","",COUNT(F6:F8))</f>
        <v>2</v>
      </c>
      <c r="E5" s="17"/>
      <c r="F5" s="17"/>
      <c r="G5" s="17">
        <f>IF(OR(ISBLANK(F6),ISBLANK(H6))=TRUE,"",1)</f>
        <v>1</v>
      </c>
      <c r="H5" s="17"/>
      <c r="I5" s="17"/>
      <c r="J5" s="17"/>
      <c r="K5" s="84" t="str">
        <f>IF(VLOOKUP(K4,男子,2)=0,"",VLOOKUP(K4,男子,2))</f>
        <v>落合</v>
      </c>
      <c r="L5" s="83"/>
      <c r="M5" s="84" t="str">
        <f>IF(VLOOKUP(M4,男子,2)=0,"",VLOOKUP(M4,男子,2))</f>
        <v>安来第三</v>
      </c>
      <c r="N5" s="17">
        <f>IF(Q5="","",COUNT(P6:P8))</f>
        <v>2</v>
      </c>
      <c r="O5" s="17"/>
      <c r="P5" s="17"/>
      <c r="Q5" s="17">
        <f>IF(OR(ISBLANK(P6),ISBLANK(R6))=TRUE,"",1)</f>
        <v>1</v>
      </c>
      <c r="R5" s="17"/>
      <c r="S5" s="17"/>
      <c r="T5" s="17"/>
      <c r="U5" s="84" t="str">
        <f>IF(VLOOKUP(U4,男子,2)=0,"",VLOOKUP(U4,男子,2))</f>
        <v>井口</v>
      </c>
      <c r="V5" s="83"/>
      <c r="W5" s="84" t="str">
        <f>IF(VLOOKUP(W4,女子,2)=0,"",VLOOKUP(W4,女子,2))</f>
        <v>可部</v>
      </c>
      <c r="X5" s="17">
        <f>IF(AA5="","",COUNT(Z6:Z8))</f>
        <v>2</v>
      </c>
      <c r="Y5" s="17"/>
      <c r="Z5" s="17"/>
      <c r="AA5" s="17">
        <f>IF(OR(ISBLANK(Z6),ISBLANK(AB6))=TRUE,"",1)</f>
        <v>1</v>
      </c>
      <c r="AB5" s="17"/>
      <c r="AC5" s="17"/>
      <c r="AD5" s="17"/>
      <c r="AE5" s="84" t="str">
        <f>IF(VLOOKUP(AE4,女子,2)=0,"",VLOOKUP(AE4,女子,2))</f>
        <v>口田</v>
      </c>
      <c r="AF5" s="83"/>
      <c r="AG5" s="84" t="str">
        <f>IF(VLOOKUP(AG4,女子,2)=0,"",VLOOKUP(AG4,女子,2))</f>
        <v>就実</v>
      </c>
      <c r="AH5" s="17">
        <f>IF(AK5="","",COUNT(AJ6:AJ8))</f>
        <v>2</v>
      </c>
      <c r="AI5" s="17"/>
      <c r="AJ5" s="17"/>
      <c r="AK5" s="17">
        <f>IF(OR(ISBLANK(AJ6),ISBLANK(AL6))=TRUE,"",1)</f>
        <v>1</v>
      </c>
      <c r="AL5" s="17"/>
      <c r="AM5" s="17"/>
      <c r="AN5" s="17"/>
      <c r="AO5" s="84" t="str">
        <f>IF(VLOOKUP(AO4,女子,2)=0,"",VLOOKUP(AO4,女子,2))</f>
        <v>翠町</v>
      </c>
      <c r="AP5" s="83"/>
      <c r="AQ5" s="85" t="str">
        <f>IF(VLOOKUP(AQ4,女子,2)=0,"",VLOOKUP(AQ4,女子,2))</f>
        <v/>
      </c>
      <c r="AR5" s="17" t="str">
        <f>IF(AU5="","",COUNT(AT6:AT8))</f>
        <v/>
      </c>
      <c r="AS5" s="17"/>
      <c r="AT5" s="17"/>
      <c r="AU5" s="17" t="str">
        <f>IF(OR(ISBLANK(AT6),ISBLANK(AV6))=TRUE,"",1)</f>
        <v/>
      </c>
      <c r="AV5" s="17"/>
      <c r="AW5" s="17"/>
      <c r="AX5" s="17"/>
      <c r="AY5" s="85" t="str">
        <f>IF(VLOOKUP(AY4,女子,2)=0,"",VLOOKUP(AY4,女子,2))</f>
        <v/>
      </c>
      <c r="AZ5" s="83"/>
      <c r="BA5" s="85" t="str">
        <f>IF(VLOOKUP(BA4,女子,2)=0,"",VLOOKUP(BA4,女子,2))</f>
        <v/>
      </c>
      <c r="BB5" s="17" t="str">
        <f>IF(BE5="","",COUNT(BD6:BD8))</f>
        <v/>
      </c>
      <c r="BC5" s="17"/>
      <c r="BD5" s="17"/>
      <c r="BE5" s="17" t="str">
        <f>IF(OR(ISBLANK(BD6),ISBLANK(BF6))=TRUE,"",1)</f>
        <v/>
      </c>
      <c r="BF5" s="17"/>
      <c r="BG5" s="17"/>
      <c r="BH5" s="17"/>
      <c r="BI5" s="85" t="str">
        <f>IF(VLOOKUP(BI4,女子,2)=0,"",VLOOKUP(BI4,女子,2))</f>
        <v/>
      </c>
      <c r="BK5" s="86" t="s">
        <v>70</v>
      </c>
      <c r="BL5" s="87">
        <v>1</v>
      </c>
      <c r="BM5" s="87" t="str">
        <f>$BK5&amp;$BL5</f>
        <v>A1</v>
      </c>
      <c r="BN5" s="87">
        <f>MATCH(BL5,試合順,)</f>
        <v>1</v>
      </c>
      <c r="BO5" s="87">
        <f>MATCH(BK5,コート,)</f>
        <v>21</v>
      </c>
      <c r="BP5" s="87">
        <f>INDEX(本部,$BN5+1,$BO5+5)</f>
        <v>1</v>
      </c>
      <c r="BQ5" s="87">
        <f>IF(BP5="",0,INDEX(本部,$BN5+1,$BO5+2))</f>
        <v>2</v>
      </c>
      <c r="BR5" s="87" t="str">
        <f>IF(BP5="","",INDEX(本部,$BN5+1,$BO5+1))</f>
        <v>可部</v>
      </c>
      <c r="BS5" s="87" t="str">
        <f>IF(BP5="","",INDEX(本部,$BN5+1,$BO5+9))</f>
        <v>口田</v>
      </c>
      <c r="BT5" s="87" t="str">
        <f>IF(BP5="","",IF(BV5&gt;BY5,BR5,BS5))</f>
        <v>可部</v>
      </c>
      <c r="BU5" s="87" t="str">
        <f>IF(BP5="","",IF(BT5=BR5,BS5,BR5))</f>
        <v>口田</v>
      </c>
      <c r="BV5" s="87">
        <f>IF(BP5="","",INDEX(本部,$BN5+2,$BO5+2))</f>
        <v>2</v>
      </c>
      <c r="BW5" s="87">
        <f>IF(BP5="","",INDEX(本部,$BN5+2,$BO5+4))</f>
        <v>25</v>
      </c>
      <c r="BX5" s="87">
        <f>IF(BP5="","",INDEX(本部,$BN5+2,$BO5+6))</f>
        <v>16</v>
      </c>
      <c r="BY5" s="87">
        <f>IF(BP5="","",INDEX(本部,$BN5+2,$BO5+8))</f>
        <v>0</v>
      </c>
      <c r="BZ5" s="87">
        <f>IF(BP5="","",IF($BV5&gt;$BY5,$BV5,$BY5))</f>
        <v>2</v>
      </c>
      <c r="CA5" s="87">
        <f>IF(BP5="","",IF($BV5&gt;$BY5,INDEX(本部,$BN5+2,$BO5+4),INDEX(本部,$BN5+2,$BO5+6)))</f>
        <v>25</v>
      </c>
      <c r="CB5" s="87">
        <f>IF(BP5="","",IF($BV5&lt;$BY5,INDEX(本部,$BN5+2,$BO5+4),INDEX(本部,$BN5+2,$BO5+6)))</f>
        <v>16</v>
      </c>
      <c r="CC5" s="88">
        <f>IF(BP5="","",IF($BV5&lt;$BY5,$BV5,$BY5))</f>
        <v>0</v>
      </c>
      <c r="CE5" s="86" t="s">
        <v>66</v>
      </c>
      <c r="CF5" s="87">
        <v>1</v>
      </c>
      <c r="CG5" s="87" t="str">
        <f>$CE5&amp;$CF5</f>
        <v>C1</v>
      </c>
      <c r="CH5" s="87">
        <f>MATCH(CF5,試合順,)</f>
        <v>1</v>
      </c>
      <c r="CI5" s="87">
        <f>MATCH(CE5,コート,)</f>
        <v>1</v>
      </c>
      <c r="CJ5" s="87">
        <f>INDEX(本部,$CH5+1,$CI5+5)</f>
        <v>1</v>
      </c>
      <c r="CK5" s="87">
        <f>IF(CJ5="",0,INDEX(本部,$CH5+1,$CI5+2))</f>
        <v>2</v>
      </c>
      <c r="CL5" s="87" t="str">
        <f>IF(CJ5="","",INDEX(本部,$CH5+1,$CI5+1))</f>
        <v>高川学園</v>
      </c>
      <c r="CM5" s="87" t="str">
        <f>IF(CJ5="","",INDEX(本部,$CH5+1,$CI5+9))</f>
        <v>落合</v>
      </c>
      <c r="CN5" s="87" t="str">
        <f>IF(CJ5="","",IF(CP5&gt;CS5,CL5,CM5))</f>
        <v>落合</v>
      </c>
      <c r="CO5" s="87" t="str">
        <f>IF(CJ5="","",IF(CN5=CL5,CM5,CL5))</f>
        <v>高川学園</v>
      </c>
      <c r="CP5" s="87">
        <f>IF(CJ5="","",INDEX(本部,$CH5+2,$CI5+2))</f>
        <v>0</v>
      </c>
      <c r="CQ5" s="87">
        <f>IF(CJ5="","",INDEX(本部,$CH5+2,$CI5+4))</f>
        <v>25</v>
      </c>
      <c r="CR5" s="87">
        <f>IF(CJ5="","",INDEX(本部,$CH5+2,$CI5+6))</f>
        <v>27</v>
      </c>
      <c r="CS5" s="87">
        <f>IF(CJ5="","",INDEX(本部,$CH5+2,$CI5+8))</f>
        <v>2</v>
      </c>
      <c r="CT5" s="87">
        <f>IF(CJ5="","",IF($CP5&gt;$CS5,$CP5,$CS5))</f>
        <v>2</v>
      </c>
      <c r="CU5" s="87">
        <f>IF(CJ5="","",IF($CP5&gt;$CS5,INDEX(本部,$CH5+2,$CI5+4),INDEX(本部,$CH5+2,$CI5+6)))</f>
        <v>27</v>
      </c>
      <c r="CV5" s="87">
        <f>IF(CJ5="","",IF($CP5&lt;$CS5,INDEX(本部,$CH5+2,$CI5+4),INDEX(本部,$CH5+2,$CI5+6)))</f>
        <v>25</v>
      </c>
      <c r="CW5" s="88">
        <f>IF(CJ5="","",IF($CP5&lt;$CS5,$CP5,$CS5))</f>
        <v>0</v>
      </c>
    </row>
    <row r="6" spans="1:101" ht="13.5" customHeight="1">
      <c r="A6" s="76"/>
      <c r="B6" s="83"/>
      <c r="C6" s="84"/>
      <c r="D6" s="89">
        <f>IF(G5="","",SUM(E6:E8))</f>
        <v>0</v>
      </c>
      <c r="E6" s="90">
        <f>IF(F6&gt;H6,1,0)</f>
        <v>0</v>
      </c>
      <c r="F6" s="18">
        <v>25</v>
      </c>
      <c r="G6" s="6" t="s">
        <v>92</v>
      </c>
      <c r="H6" s="16">
        <v>27</v>
      </c>
      <c r="I6" s="90">
        <f>IF(H6&gt;F6,1,0)</f>
        <v>1</v>
      </c>
      <c r="J6" s="89">
        <f>IF(G5="","",SUM(I6:I8))</f>
        <v>2</v>
      </c>
      <c r="K6" s="84"/>
      <c r="L6" s="83"/>
      <c r="M6" s="84"/>
      <c r="N6" s="91">
        <f>IF(Q5="","",SUM(O6:O8))</f>
        <v>0</v>
      </c>
      <c r="O6" s="90">
        <f>IF(P6&gt;R6,1,0)</f>
        <v>0</v>
      </c>
      <c r="P6" s="18">
        <v>23</v>
      </c>
      <c r="Q6" s="6" t="s">
        <v>92</v>
      </c>
      <c r="R6" s="16">
        <v>25</v>
      </c>
      <c r="S6" s="90">
        <f>IF(R6&gt;P6,1,0)</f>
        <v>1</v>
      </c>
      <c r="T6" s="89">
        <f>IF(Q5="","",SUM(S6:S8))</f>
        <v>2</v>
      </c>
      <c r="U6" s="84"/>
      <c r="V6" s="83"/>
      <c r="W6" s="84"/>
      <c r="X6" s="89">
        <f>IF(AA5="","",SUM(Y6:Y8))</f>
        <v>2</v>
      </c>
      <c r="Y6" s="90">
        <f>IF(Z6&gt;AB6,1,0)</f>
        <v>1</v>
      </c>
      <c r="Z6" s="18">
        <v>25</v>
      </c>
      <c r="AA6" s="6" t="s">
        <v>92</v>
      </c>
      <c r="AB6" s="16">
        <v>16</v>
      </c>
      <c r="AC6" s="90">
        <f>IF(AB6&gt;Z6,1,0)</f>
        <v>0</v>
      </c>
      <c r="AD6" s="89">
        <f>IF(AA5="","",SUM(AC6:AC8))</f>
        <v>0</v>
      </c>
      <c r="AE6" s="84"/>
      <c r="AF6" s="83"/>
      <c r="AG6" s="84"/>
      <c r="AH6" s="89">
        <f>IF(AK5="","",SUM(AI6:AI8))</f>
        <v>2</v>
      </c>
      <c r="AI6" s="90">
        <f>IF(AJ6&gt;AL6,1,0)</f>
        <v>1</v>
      </c>
      <c r="AJ6" s="18">
        <v>25</v>
      </c>
      <c r="AK6" s="6" t="s">
        <v>92</v>
      </c>
      <c r="AL6" s="16">
        <v>17</v>
      </c>
      <c r="AM6" s="90">
        <f>IF(AL6&gt;AJ6,1,0)</f>
        <v>0</v>
      </c>
      <c r="AN6" s="89">
        <f>IF(AK5="","",SUM(AM6:AM8))</f>
        <v>0</v>
      </c>
      <c r="AO6" s="84"/>
      <c r="AP6" s="83"/>
      <c r="AQ6" s="85"/>
      <c r="AR6" s="89" t="str">
        <f>IF(AU5="","",SUM(AS6:AS8))</f>
        <v/>
      </c>
      <c r="AS6" s="90">
        <f>IF(AT6&gt;AV6,1,0)</f>
        <v>0</v>
      </c>
      <c r="AT6" s="18"/>
      <c r="AU6" s="6" t="s">
        <v>92</v>
      </c>
      <c r="AV6" s="16"/>
      <c r="AW6" s="90">
        <f>IF(AV6&gt;AT6,1,0)</f>
        <v>0</v>
      </c>
      <c r="AX6" s="89" t="str">
        <f>IF(AU5="","",SUM(AW6:AW8))</f>
        <v/>
      </c>
      <c r="AY6" s="85"/>
      <c r="AZ6" s="83"/>
      <c r="BA6" s="85"/>
      <c r="BB6" s="89" t="str">
        <f>IF(BE5="","",SUM(BC6:BC8))</f>
        <v/>
      </c>
      <c r="BC6" s="90">
        <f>IF(BD6&gt;BF6,1,0)</f>
        <v>0</v>
      </c>
      <c r="BD6" s="18"/>
      <c r="BE6" s="6" t="s">
        <v>92</v>
      </c>
      <c r="BF6" s="16"/>
      <c r="BG6" s="90">
        <f>IF(BF6&gt;BD6,1,0)</f>
        <v>0</v>
      </c>
      <c r="BH6" s="89" t="str">
        <f>IF(BE5="","",SUM(BG6:BG8))</f>
        <v/>
      </c>
      <c r="BI6" s="85"/>
      <c r="BK6" s="92"/>
      <c r="BL6" s="93"/>
      <c r="BM6" s="93"/>
      <c r="BN6" s="93"/>
      <c r="BO6" s="93"/>
      <c r="BP6" s="93"/>
      <c r="BQ6" s="93"/>
      <c r="BR6" s="93"/>
      <c r="BS6" s="93"/>
      <c r="BT6" s="93"/>
      <c r="BU6" s="93"/>
      <c r="BV6" s="93"/>
      <c r="BW6" s="93">
        <f>IF(BP5="","",INDEX(本部,$BN5+3,$BO5+4))</f>
        <v>25</v>
      </c>
      <c r="BX6" s="93">
        <f>IF(BP5="","",INDEX(本部,$BN5+3,$BO5+6))</f>
        <v>15</v>
      </c>
      <c r="BY6" s="93"/>
      <c r="BZ6" s="93"/>
      <c r="CA6" s="93">
        <f>IF(BP5="","",IF(BQ5&lt;2,"",IF($BV5&gt;$BY5,INDEX(本部,$BN5+3,$BO5+4),INDEX(本部,$BN5+3,$BO5+6))))</f>
        <v>25</v>
      </c>
      <c r="CB6" s="93">
        <f>IF(BP5="","",IF(BQ5&lt;2,"",IF($BV5&lt;$BY5,INDEX(本部,$BN5+3,$BO5+4),INDEX(本部,$BN5+3,$BO5+6))))</f>
        <v>15</v>
      </c>
      <c r="CC6" s="94"/>
      <c r="CE6" s="92"/>
      <c r="CF6" s="93"/>
      <c r="CG6" s="93"/>
      <c r="CH6" s="93"/>
      <c r="CI6" s="93"/>
      <c r="CJ6" s="93"/>
      <c r="CK6" s="93"/>
      <c r="CL6" s="93"/>
      <c r="CM6" s="93"/>
      <c r="CN6" s="93"/>
      <c r="CO6" s="93"/>
      <c r="CP6" s="93"/>
      <c r="CQ6" s="93">
        <f>IF(CJ5="","",INDEX(本部,$CH5+3,$CI5+4))</f>
        <v>24</v>
      </c>
      <c r="CR6" s="93">
        <f>IF(CJ5="","",INDEX(本部,$CH5+3,$CI5+6))</f>
        <v>26</v>
      </c>
      <c r="CS6" s="93"/>
      <c r="CT6" s="93"/>
      <c r="CU6" s="93">
        <f>IF(CJ5="","",IF(CK5&lt;2,"",IF($CP5&gt;$CS5,INDEX(本部,$CH5+3,$CI5+4),INDEX(本部,$CH5+3,$CI5+6))))</f>
        <v>26</v>
      </c>
      <c r="CV6" s="93">
        <f>IF(CJ5="","",IF(CK5&lt;2,"",IF($CP5&lt;$CS5,INDEX(本部,$CH5+3,$CI5+4),INDEX(本部,$CH5+3,$CI5+6))))</f>
        <v>24</v>
      </c>
      <c r="CW6" s="94"/>
    </row>
    <row r="7" spans="1:101" ht="13.5" customHeight="1">
      <c r="A7" s="76"/>
      <c r="B7" s="83"/>
      <c r="C7" s="84"/>
      <c r="D7" s="89"/>
      <c r="E7" s="90">
        <f>IF(F7&gt;H7,1,0)</f>
        <v>0</v>
      </c>
      <c r="F7" s="25">
        <v>24</v>
      </c>
      <c r="G7" s="6" t="s">
        <v>92</v>
      </c>
      <c r="H7" s="26">
        <v>26</v>
      </c>
      <c r="I7" s="90">
        <f>IF(H7&gt;F7,1,0)</f>
        <v>1</v>
      </c>
      <c r="J7" s="89"/>
      <c r="K7" s="84"/>
      <c r="L7" s="83"/>
      <c r="M7" s="84"/>
      <c r="N7" s="91"/>
      <c r="O7" s="90">
        <f>IF(P7&gt;R7,1,0)</f>
        <v>0</v>
      </c>
      <c r="P7" s="25">
        <v>23</v>
      </c>
      <c r="Q7" s="6" t="s">
        <v>92</v>
      </c>
      <c r="R7" s="26">
        <v>25</v>
      </c>
      <c r="S7" s="90">
        <f>IF(R7&gt;P7,1,0)</f>
        <v>1</v>
      </c>
      <c r="T7" s="89"/>
      <c r="U7" s="84"/>
      <c r="V7" s="83"/>
      <c r="W7" s="84"/>
      <c r="X7" s="89"/>
      <c r="Y7" s="90">
        <f>IF(Z7&gt;AB7,1,0)</f>
        <v>1</v>
      </c>
      <c r="Z7" s="25">
        <v>25</v>
      </c>
      <c r="AA7" s="6" t="s">
        <v>92</v>
      </c>
      <c r="AB7" s="26">
        <v>15</v>
      </c>
      <c r="AC7" s="90">
        <f>IF(AB7&gt;Z7,1,0)</f>
        <v>0</v>
      </c>
      <c r="AD7" s="89"/>
      <c r="AE7" s="84"/>
      <c r="AF7" s="83"/>
      <c r="AG7" s="84"/>
      <c r="AH7" s="89"/>
      <c r="AI7" s="90">
        <f>IF(AJ7&gt;AL7,1,0)</f>
        <v>1</v>
      </c>
      <c r="AJ7" s="25">
        <v>25</v>
      </c>
      <c r="AK7" s="6" t="s">
        <v>92</v>
      </c>
      <c r="AL7" s="26">
        <v>21</v>
      </c>
      <c r="AM7" s="90">
        <f>IF(AL7&gt;AJ7,1,0)</f>
        <v>0</v>
      </c>
      <c r="AN7" s="89"/>
      <c r="AO7" s="84"/>
      <c r="AP7" s="83"/>
      <c r="AQ7" s="85"/>
      <c r="AR7" s="89"/>
      <c r="AS7" s="90">
        <f>IF(AT7&gt;AV7,1,0)</f>
        <v>0</v>
      </c>
      <c r="AT7" s="25"/>
      <c r="AU7" s="6" t="s">
        <v>92</v>
      </c>
      <c r="AV7" s="26"/>
      <c r="AW7" s="90">
        <f>IF(AV7&gt;AT7,1,0)</f>
        <v>0</v>
      </c>
      <c r="AX7" s="89"/>
      <c r="AY7" s="85"/>
      <c r="AZ7" s="83"/>
      <c r="BA7" s="85"/>
      <c r="BB7" s="89"/>
      <c r="BC7" s="90">
        <f>IF(BD7&gt;BF7,1,0)</f>
        <v>0</v>
      </c>
      <c r="BD7" s="25"/>
      <c r="BE7" s="6" t="s">
        <v>92</v>
      </c>
      <c r="BF7" s="26"/>
      <c r="BG7" s="90">
        <f>IF(BF7&gt;BD7,1,0)</f>
        <v>0</v>
      </c>
      <c r="BH7" s="89"/>
      <c r="BI7" s="85"/>
      <c r="BK7" s="95"/>
      <c r="BL7" s="96"/>
      <c r="BM7" s="96"/>
      <c r="BN7" s="96"/>
      <c r="BO7" s="96"/>
      <c r="BP7" s="96"/>
      <c r="BQ7" s="96"/>
      <c r="BR7" s="96"/>
      <c r="BS7" s="96"/>
      <c r="BT7" s="96"/>
      <c r="BU7" s="96"/>
      <c r="BV7" s="96"/>
      <c r="BW7" s="96" t="str">
        <f>IF(BP5="","",IF(BQ5&lt;=2,"",INDEX(本部,$BN5+4,$BO5+4)))</f>
        <v/>
      </c>
      <c r="BX7" s="96" t="str">
        <f>IF(BP5="","",IF(BQ5&lt;=2,"",INDEX(本部,$BN5+4,$BO5+6)))</f>
        <v/>
      </c>
      <c r="BY7" s="96"/>
      <c r="BZ7" s="96"/>
      <c r="CA7" s="96" t="str">
        <f>IF(BP5="","",IF(BQ5&lt;=2,"",IF($BV5&gt;$BY5,INDEX(本部,$BN5+4,$BO5+4),INDEX(本部,$BN5+4,$BO5+6))))</f>
        <v/>
      </c>
      <c r="CB7" s="96" t="str">
        <f>IF(BP5="","",IF(BQ5&lt;=2,"",IF($BV5&lt;$BY5,INDEX(本部,$BN5+4,$BO5+4),INDEX(本部,$BN5+4,$BO5+6))))</f>
        <v/>
      </c>
      <c r="CC7" s="97"/>
      <c r="CE7" s="95"/>
      <c r="CF7" s="96"/>
      <c r="CG7" s="96"/>
      <c r="CH7" s="96"/>
      <c r="CI7" s="96"/>
      <c r="CJ7" s="96"/>
      <c r="CK7" s="96"/>
      <c r="CL7" s="96"/>
      <c r="CM7" s="96"/>
      <c r="CN7" s="96"/>
      <c r="CO7" s="96"/>
      <c r="CP7" s="96"/>
      <c r="CQ7" s="96" t="str">
        <f>IF(CJ5="","",IF(CK5&lt;=2,"",INDEX(本部,$CH5+4,$CI5+4)))</f>
        <v/>
      </c>
      <c r="CR7" s="96" t="str">
        <f>IF(CJ5="","",IF(CK5&lt;=2,"",INDEX(本部,$CH5+4,$CI5+6)))</f>
        <v/>
      </c>
      <c r="CS7" s="96"/>
      <c r="CT7" s="96"/>
      <c r="CU7" s="96" t="str">
        <f>IF(CJ5="","",IF(CK5&lt;=2,"",IF($CP5&gt;$CS5,INDEX(本部,$CH5+4,$CI5+4),INDEX(本部,$CH5+4,$CI5+6))))</f>
        <v/>
      </c>
      <c r="CV7" s="96" t="str">
        <f>IF(CJ5="","",IF(CK5&lt;=2,"",IF($CP5&lt;$CS5,INDEX(本部,$CH5+4,$CI5+4),INDEX(本部,$CH5+4,$CI5+6))))</f>
        <v/>
      </c>
      <c r="CW7" s="97"/>
    </row>
    <row r="8" spans="1:101" ht="13.5" customHeight="1">
      <c r="A8" s="76"/>
      <c r="B8" s="83"/>
      <c r="C8" s="84"/>
      <c r="D8" s="89"/>
      <c r="E8" s="90">
        <f>IF(F8&gt;H8,1,0)</f>
        <v>0</v>
      </c>
      <c r="F8" s="32"/>
      <c r="G8" s="6" t="s">
        <v>92</v>
      </c>
      <c r="H8" s="31"/>
      <c r="I8" s="90">
        <f>IF(H8&gt;F8,1,0)</f>
        <v>0</v>
      </c>
      <c r="J8" s="89"/>
      <c r="K8" s="84"/>
      <c r="L8" s="83"/>
      <c r="M8" s="84"/>
      <c r="N8" s="91"/>
      <c r="O8" s="90">
        <f>IF(P8&gt;R8,1,0)</f>
        <v>0</v>
      </c>
      <c r="P8" s="32"/>
      <c r="Q8" s="6" t="s">
        <v>92</v>
      </c>
      <c r="R8" s="31"/>
      <c r="S8" s="90">
        <f>IF(R8&gt;P8,1,0)</f>
        <v>0</v>
      </c>
      <c r="T8" s="89"/>
      <c r="U8" s="84"/>
      <c r="V8" s="83"/>
      <c r="W8" s="84"/>
      <c r="X8" s="89"/>
      <c r="Y8" s="90">
        <f>IF(Z8&gt;AB8,1,0)</f>
        <v>0</v>
      </c>
      <c r="Z8" s="32"/>
      <c r="AA8" s="6" t="s">
        <v>92</v>
      </c>
      <c r="AB8" s="31"/>
      <c r="AC8" s="90">
        <f>IF(AB8&gt;Z8,1,0)</f>
        <v>0</v>
      </c>
      <c r="AD8" s="89"/>
      <c r="AE8" s="84"/>
      <c r="AF8" s="83"/>
      <c r="AG8" s="84"/>
      <c r="AH8" s="89"/>
      <c r="AI8" s="90">
        <f>IF(AJ8&gt;AL8,1,0)</f>
        <v>0</v>
      </c>
      <c r="AJ8" s="32"/>
      <c r="AK8" s="6" t="s">
        <v>92</v>
      </c>
      <c r="AL8" s="31"/>
      <c r="AM8" s="90">
        <f>IF(AL8&gt;AJ8,1,0)</f>
        <v>0</v>
      </c>
      <c r="AN8" s="89"/>
      <c r="AO8" s="84"/>
      <c r="AP8" s="83"/>
      <c r="AQ8" s="85"/>
      <c r="AR8" s="89"/>
      <c r="AS8" s="90">
        <f>IF(AT8&gt;AV8,1,0)</f>
        <v>0</v>
      </c>
      <c r="AT8" s="32"/>
      <c r="AU8" s="6" t="s">
        <v>92</v>
      </c>
      <c r="AV8" s="31"/>
      <c r="AW8" s="90">
        <f>IF(AV8&gt;AT8,1,0)</f>
        <v>0</v>
      </c>
      <c r="AX8" s="89"/>
      <c r="AY8" s="85"/>
      <c r="AZ8" s="83"/>
      <c r="BA8" s="85"/>
      <c r="BB8" s="89"/>
      <c r="BC8" s="90">
        <f>IF(BD8&gt;BF8,1,0)</f>
        <v>0</v>
      </c>
      <c r="BD8" s="32"/>
      <c r="BE8" s="6" t="s">
        <v>92</v>
      </c>
      <c r="BF8" s="31"/>
      <c r="BG8" s="90">
        <f>IF(BF8&gt;BD8,1,0)</f>
        <v>0</v>
      </c>
      <c r="BH8" s="89"/>
      <c r="BI8" s="85"/>
      <c r="BK8" s="86" t="s">
        <v>70</v>
      </c>
      <c r="BL8" s="87">
        <v>2</v>
      </c>
      <c r="BM8" s="87" t="str">
        <f>$BK8&amp;$BL8</f>
        <v>A2</v>
      </c>
      <c r="BN8" s="87">
        <f>MATCH(BL8,試合順,)</f>
        <v>11</v>
      </c>
      <c r="BO8" s="87">
        <f>MATCH(BK8,コート,)</f>
        <v>21</v>
      </c>
      <c r="BP8" s="87">
        <f>INDEX(本部,$BN8+1,$BO8+5)</f>
        <v>1</v>
      </c>
      <c r="BQ8" s="87">
        <f>IF(BP8="",0,INDEX(本部,$BN8+1,$BO8+2))</f>
        <v>3</v>
      </c>
      <c r="BR8" s="87" t="str">
        <f>IF(BP8="","",INDEX(本部,$BN8+1,$BO8+1))</f>
        <v>理大附</v>
      </c>
      <c r="BS8" s="87" t="str">
        <f>IF(BP8="","",INDEX(本部,$BN8+1,$BO8+9))</f>
        <v>徳地</v>
      </c>
      <c r="BT8" s="87" t="str">
        <f>IF(BP8="","",IF(BV8&gt;BY8,BR8,BS8))</f>
        <v>理大附</v>
      </c>
      <c r="BU8" s="87" t="str">
        <f>IF(BP8="","",IF(BT8=BR8,BS8,BR8))</f>
        <v>徳地</v>
      </c>
      <c r="BV8" s="87">
        <f>IF(BP8="","",INDEX(本部,$BN8+2,$BO8+2))</f>
        <v>2</v>
      </c>
      <c r="BW8" s="87">
        <f>IF(BP8="","",INDEX(本部,$BN8+2,$BO8+4))</f>
        <v>14</v>
      </c>
      <c r="BX8" s="87">
        <f>IF(BP8="","",INDEX(本部,$BN8+2,$BO8+6))</f>
        <v>25</v>
      </c>
      <c r="BY8" s="87">
        <f>IF(BP8="","",INDEX(本部,$BN8+2,$BO8+8))</f>
        <v>1</v>
      </c>
      <c r="BZ8" s="87">
        <f>IF(BP8="","",IF($BV8&gt;$BY8,$BV8,$BY8))</f>
        <v>2</v>
      </c>
      <c r="CA8" s="87">
        <f>IF(BP8="","",IF($BV8&gt;$BY8,INDEX(本部,$BN8+2,$BO8+4),INDEX(本部,$BN8+2,$BO8+6)))</f>
        <v>14</v>
      </c>
      <c r="CB8" s="87">
        <f>IF(BP8="","",IF($BV8&lt;$BY8,INDEX(本部,$BN8+2,$BO8+4),INDEX(本部,$BN8+2,$BO8+6)))</f>
        <v>25</v>
      </c>
      <c r="CC8" s="88">
        <f>IF(BP8="","",IF($BV8&lt;$BY8,$BV8,$BY8))</f>
        <v>1</v>
      </c>
      <c r="CE8" s="86" t="s">
        <v>66</v>
      </c>
      <c r="CF8" s="87">
        <v>2</v>
      </c>
      <c r="CG8" s="87" t="str">
        <f>$CE8&amp;$CF8</f>
        <v>C2</v>
      </c>
      <c r="CH8" s="87">
        <f>MATCH(CF8,女子試合順,)</f>
        <v>11</v>
      </c>
      <c r="CI8" s="87">
        <f>MATCH(CE8,女子コート,)</f>
        <v>1</v>
      </c>
      <c r="CJ8" s="87">
        <f>INDEX(本部,$CH8+1,$CI8+5)</f>
        <v>1</v>
      </c>
      <c r="CK8" s="87">
        <f>IF(CJ8="",0,INDEX(本部,$CH8+1,$CI8+2))</f>
        <v>2</v>
      </c>
      <c r="CL8" s="87" t="str">
        <f>IF(CJ8="","",INDEX(本部,$CH8+1,$CI8+1))</f>
        <v>城山北</v>
      </c>
      <c r="CM8" s="87" t="str">
        <f>IF(CJ8="","",INDEX(本部,$CH8+1,$CI8+9))</f>
        <v>東原</v>
      </c>
      <c r="CN8" s="87" t="str">
        <f>IF(CJ8="","",IF(CP8&gt;CS8,CL8,CM8))</f>
        <v>城山北</v>
      </c>
      <c r="CO8" s="87" t="str">
        <f>IF(CJ8="","",IF(CN8=CL8,CM8,CL8))</f>
        <v>東原</v>
      </c>
      <c r="CP8" s="87">
        <f>IF(CJ8="","",INDEX(本部,$CH8+2,$CI8+2))</f>
        <v>2</v>
      </c>
      <c r="CQ8" s="87">
        <f>IF(CJ8="","",INDEX(本部,$CH8+2,$CI8+4))</f>
        <v>25</v>
      </c>
      <c r="CR8" s="87">
        <f>IF(CJ8="","",INDEX(本部,$CH8+2,$CI8+6))</f>
        <v>23</v>
      </c>
      <c r="CS8" s="87">
        <f>IF(CJ8="","",INDEX(本部,$CH8+2,$CI8+8))</f>
        <v>0</v>
      </c>
      <c r="CT8" s="87">
        <f>IF(CJ8="","",IF($CP8&gt;$CS8,$CP8,$CS8))</f>
        <v>2</v>
      </c>
      <c r="CU8" s="87">
        <f>IF(CJ8="","",IF($CP8&gt;$CS8,INDEX(本部,$CH8+2,$CI8+4),INDEX(本部,$CH8+2,$CI8+6)))</f>
        <v>25</v>
      </c>
      <c r="CV8" s="87">
        <f>IF(CJ8="","",IF($CP8&lt;$CS8,INDEX(本部,$CH8+2,$CI8+4),INDEX(本部,$CH8+2,$CI8+6)))</f>
        <v>23</v>
      </c>
      <c r="CW8" s="88">
        <f>IF(CJ8="","",IF($CP8&lt;$CS8,$CP8,$CS8))</f>
        <v>0</v>
      </c>
    </row>
    <row r="9" spans="1:101">
      <c r="A9" s="76"/>
      <c r="B9" s="83"/>
      <c r="C9" s="98" t="str">
        <f>IF(VLOOKUP(C4,男子,3)=0,"",VLOOKUP(C4,男子,3))</f>
        <v>山口</v>
      </c>
      <c r="D9" s="17"/>
      <c r="E9" s="17"/>
      <c r="F9" s="17"/>
      <c r="G9" s="17"/>
      <c r="H9" s="17"/>
      <c r="I9" s="17"/>
      <c r="J9" s="17"/>
      <c r="K9" s="99" t="str">
        <f>IF(VLOOKUP(K4,男子,3)=0,"",VLOOKUP(K4,男子,3))</f>
        <v>岡山</v>
      </c>
      <c r="L9" s="83"/>
      <c r="M9" s="98" t="str">
        <f>IF(VLOOKUP(M4,男子,3)=0,"",VLOOKUP(M4,男子,3))</f>
        <v>島根</v>
      </c>
      <c r="N9" s="17"/>
      <c r="O9" s="17"/>
      <c r="P9" s="17"/>
      <c r="Q9" s="17"/>
      <c r="R9" s="17"/>
      <c r="S9" s="17"/>
      <c r="T9" s="17"/>
      <c r="U9" s="100" t="str">
        <f>IF(VLOOKUP(U4,男子,3)=0,"",VLOOKUP(U4,男子,3))</f>
        <v>広島</v>
      </c>
      <c r="V9" s="83"/>
      <c r="W9" s="100" t="str">
        <f>IF(VLOOKUP(W4,女子,3)=0,"",VLOOKUP(W4,女子,3))</f>
        <v>広島</v>
      </c>
      <c r="X9" s="17"/>
      <c r="Y9" s="17"/>
      <c r="Z9" s="17"/>
      <c r="AA9" s="17"/>
      <c r="AB9" s="17"/>
      <c r="AC9" s="17"/>
      <c r="AD9" s="17"/>
      <c r="AE9" s="100" t="str">
        <f>IF(VLOOKUP(AE4,女子,3)=0,"",VLOOKUP(AE4,女子,3))</f>
        <v>広島</v>
      </c>
      <c r="AF9" s="83"/>
      <c r="AG9" s="100" t="str">
        <f>IF(VLOOKUP(AG4,女子,3)=0,"",VLOOKUP(AG4,女子,3))</f>
        <v>岡山</v>
      </c>
      <c r="AH9" s="17"/>
      <c r="AI9" s="17"/>
      <c r="AJ9" s="17"/>
      <c r="AK9" s="17"/>
      <c r="AL9" s="17"/>
      <c r="AM9" s="17"/>
      <c r="AN9" s="17"/>
      <c r="AO9" s="100" t="str">
        <f>IF(VLOOKUP(AO4,女子,3)=0,"",VLOOKUP(AO4,女子,3))</f>
        <v>広島</v>
      </c>
      <c r="AP9" s="83"/>
      <c r="AQ9" s="100" t="str">
        <f>IF(VLOOKUP(AQ4,女子,3)=0,"",VLOOKUP(AQ4,女子,3))</f>
        <v/>
      </c>
      <c r="AR9" s="17"/>
      <c r="AS9" s="17"/>
      <c r="AT9" s="17"/>
      <c r="AU9" s="17"/>
      <c r="AV9" s="17"/>
      <c r="AW9" s="17"/>
      <c r="AX9" s="17"/>
      <c r="AY9" s="100" t="str">
        <f>IF(VLOOKUP(AY4,女子,3)=0,"",VLOOKUP(AY4,女子,3))</f>
        <v/>
      </c>
      <c r="AZ9" s="83"/>
      <c r="BA9" s="100" t="str">
        <f>IF(VLOOKUP(BA4,女子,3)=0,"",VLOOKUP(BA4,女子,3))</f>
        <v/>
      </c>
      <c r="BB9" s="17"/>
      <c r="BC9" s="17"/>
      <c r="BD9" s="17"/>
      <c r="BE9" s="17"/>
      <c r="BF9" s="17"/>
      <c r="BG9" s="17"/>
      <c r="BH9" s="17"/>
      <c r="BI9" s="100" t="str">
        <f>IF(VLOOKUP(BI4,女子,3)=0,"",VLOOKUP(BI4,女子,3))</f>
        <v/>
      </c>
      <c r="BK9" s="92"/>
      <c r="BL9" s="93"/>
      <c r="BM9" s="93"/>
      <c r="BN9" s="93"/>
      <c r="BO9" s="93"/>
      <c r="BP9" s="93"/>
      <c r="BQ9" s="93"/>
      <c r="BR9" s="93"/>
      <c r="BS9" s="93"/>
      <c r="BT9" s="93"/>
      <c r="BU9" s="93"/>
      <c r="BV9" s="93"/>
      <c r="BW9" s="93">
        <f>IF(BP8="","",INDEX(本部,$BN8+3,$BO8+4))</f>
        <v>25</v>
      </c>
      <c r="BX9" s="93">
        <f>IF(BP8="","",INDEX(本部,$BN8+3,$BO8+6))</f>
        <v>17</v>
      </c>
      <c r="BY9" s="93"/>
      <c r="BZ9" s="93"/>
      <c r="CA9" s="93">
        <f>IF(BP8="","",IF(BQ8&lt;2,"",IF($BV8&gt;$BY8,INDEX(本部,$BN8+3,$BO8+4),INDEX(本部,$BN8+3,$BO8+6))))</f>
        <v>25</v>
      </c>
      <c r="CB9" s="93">
        <f>IF(BP8="","",IF(BQ8&lt;2,"",IF($BV8&lt;$BY8,INDEX(本部,$BN8+3,$BO8+4),INDEX(本部,$BN8+3,$BO8+6))))</f>
        <v>17</v>
      </c>
      <c r="CC9" s="94"/>
      <c r="CE9" s="92"/>
      <c r="CF9" s="93"/>
      <c r="CG9" s="93"/>
      <c r="CH9" s="93"/>
      <c r="CI9" s="93"/>
      <c r="CJ9" s="93"/>
      <c r="CK9" s="93"/>
      <c r="CL9" s="93"/>
      <c r="CM9" s="93"/>
      <c r="CN9" s="93"/>
      <c r="CO9" s="93"/>
      <c r="CP9" s="93"/>
      <c r="CQ9" s="93">
        <f>IF(CJ8="","",INDEX(本部,$CH8+3,$CI8+4))</f>
        <v>25</v>
      </c>
      <c r="CR9" s="93">
        <f>IF(CJ8="","",INDEX(本部,$CH8+3,$CI8+6))</f>
        <v>16</v>
      </c>
      <c r="CS9" s="93"/>
      <c r="CT9" s="93"/>
      <c r="CU9" s="93">
        <f>IF(CJ8="","",IF(CK8&lt;2,"",IF($CP8&gt;$CS8,INDEX(本部,$CH8+3,$CI8+4),INDEX(本部,$CH8+3,$CI8+6))))</f>
        <v>25</v>
      </c>
      <c r="CV9" s="93">
        <f>IF(CJ8="","",IF(CK8&lt;2,"",IF($CP8&lt;$CS8,INDEX(本部,$CH8+3,$CI8+4),INDEX(本部,$CH8+3,$CI8+6))))</f>
        <v>16</v>
      </c>
      <c r="CW9" s="94"/>
    </row>
    <row r="10" spans="1:101">
      <c r="A10" s="76"/>
      <c r="B10" s="83"/>
      <c r="C10" s="101" t="s">
        <v>93</v>
      </c>
      <c r="D10" s="102" t="str">
        <f>INDEX(審判割,MATCH(RIGHT(B4,1),試合順判割,),MATCH(LEFT(B4,1),コート判割,)+2)</f>
        <v>谷川哲也</v>
      </c>
      <c r="E10" s="103"/>
      <c r="F10" s="103"/>
      <c r="G10" s="103"/>
      <c r="H10" s="103"/>
      <c r="I10" s="103"/>
      <c r="J10" s="103"/>
      <c r="K10" s="104"/>
      <c r="L10" s="83"/>
      <c r="M10" s="101" t="s">
        <v>93</v>
      </c>
      <c r="N10" s="102" t="str">
        <f>INDEX(審判割,MATCH(RIGHT(L4,1),試合順判割,),MATCH(LEFT(L4,1),コート判割,)+2)</f>
        <v>岩本健一</v>
      </c>
      <c r="O10" s="103"/>
      <c r="P10" s="103"/>
      <c r="Q10" s="103"/>
      <c r="R10" s="103"/>
      <c r="S10" s="103"/>
      <c r="T10" s="103"/>
      <c r="U10" s="104"/>
      <c r="V10" s="83"/>
      <c r="W10" s="101" t="s">
        <v>93</v>
      </c>
      <c r="X10" s="102" t="str">
        <f>INDEX(審判割,MATCH(RIGHT(V4,1),試合順判割,),MATCH(LEFT(V4,1),コート判割,)+2)</f>
        <v>種元桂子</v>
      </c>
      <c r="Y10" s="103"/>
      <c r="Z10" s="103"/>
      <c r="AA10" s="103"/>
      <c r="AB10" s="103"/>
      <c r="AC10" s="103"/>
      <c r="AD10" s="103"/>
      <c r="AE10" s="104"/>
      <c r="AF10" s="83"/>
      <c r="AG10" s="101" t="s">
        <v>93</v>
      </c>
      <c r="AH10" s="102" t="str">
        <f>INDEX(審判割,MATCH(RIGHT(AF4,1),試合順判割,),MATCH(LEFT(AF4,1),コート判割,)+2)</f>
        <v>平田雅裕</v>
      </c>
      <c r="AI10" s="103"/>
      <c r="AJ10" s="103"/>
      <c r="AK10" s="103"/>
      <c r="AL10" s="103"/>
      <c r="AM10" s="103"/>
      <c r="AN10" s="103"/>
      <c r="AO10" s="104"/>
      <c r="AP10" s="83"/>
      <c r="AQ10" s="101" t="s">
        <v>93</v>
      </c>
      <c r="AR10" s="102">
        <f>INDEX(審判割,MATCH(RIGHT(AP4,1),試合順判割,),MATCH(LEFT(AP4,1),コート判割,)+2)</f>
        <v>0</v>
      </c>
      <c r="AS10" s="103"/>
      <c r="AT10" s="103"/>
      <c r="AU10" s="103"/>
      <c r="AV10" s="103"/>
      <c r="AW10" s="103"/>
      <c r="AX10" s="103"/>
      <c r="AY10" s="104"/>
      <c r="AZ10" s="83"/>
      <c r="BA10" s="101" t="s">
        <v>93</v>
      </c>
      <c r="BB10" s="102">
        <f>INDEX(審判割,MATCH(RIGHT(AZ4,1),試合順判割,),MATCH(LEFT(AZ4,1),コート判割,)+2)</f>
        <v>0</v>
      </c>
      <c r="BC10" s="103"/>
      <c r="BD10" s="103"/>
      <c r="BE10" s="103"/>
      <c r="BF10" s="103"/>
      <c r="BG10" s="103"/>
      <c r="BH10" s="103"/>
      <c r="BI10" s="104"/>
      <c r="BK10" s="95"/>
      <c r="BL10" s="96"/>
      <c r="BM10" s="96"/>
      <c r="BN10" s="96"/>
      <c r="BO10" s="96"/>
      <c r="BP10" s="96"/>
      <c r="BQ10" s="96"/>
      <c r="BR10" s="96"/>
      <c r="BS10" s="96"/>
      <c r="BT10" s="96"/>
      <c r="BU10" s="96"/>
      <c r="BV10" s="96"/>
      <c r="BW10" s="96">
        <f>IF(BP8="","",IF(BQ8&lt;=2,"",INDEX(本部,$BN8+4,$BO8+4)))</f>
        <v>25</v>
      </c>
      <c r="BX10" s="96">
        <f>IF(BP8="","",IF(BQ8&lt;=2,"",INDEX(本部,$BN8+4,$BO8+6)))</f>
        <v>19</v>
      </c>
      <c r="BY10" s="96"/>
      <c r="BZ10" s="96"/>
      <c r="CA10" s="96">
        <f>IF(BP8="","",IF(BQ8&lt;=2,"",IF($BV8&gt;$BY8,INDEX(本部,$BN8+4,$BO8+4),INDEX(本部,$BN8+4,$BO8+6))))</f>
        <v>25</v>
      </c>
      <c r="CB10" s="96">
        <f>IF(BP8="","",IF(BQ8&lt;=2,"",IF($BV8&lt;$BY8,INDEX(本部,$BN8+4,$BO8+4),INDEX(本部,$BN8+4,$BO8+6))))</f>
        <v>19</v>
      </c>
      <c r="CC10" s="97"/>
      <c r="CE10" s="95"/>
      <c r="CF10" s="96"/>
      <c r="CG10" s="96"/>
      <c r="CH10" s="96"/>
      <c r="CI10" s="96"/>
      <c r="CJ10" s="96"/>
      <c r="CK10" s="96"/>
      <c r="CL10" s="96"/>
      <c r="CM10" s="96"/>
      <c r="CN10" s="96"/>
      <c r="CO10" s="96"/>
      <c r="CP10" s="96"/>
      <c r="CQ10" s="96" t="str">
        <f>IF(CJ8="","",IF(CK8&lt;=2,"",INDEX(本部,$CH8+4,$CI8+4)))</f>
        <v/>
      </c>
      <c r="CR10" s="96" t="str">
        <f>IF(CJ8="","",IF(CK8&lt;=2,"",INDEX(本部,$CH8+4,$CI8+6)))</f>
        <v/>
      </c>
      <c r="CS10" s="96"/>
      <c r="CT10" s="96"/>
      <c r="CU10" s="96" t="str">
        <f>IF(CJ8="","",IF(CK8&lt;=2,"",IF($CP8&gt;$CS8,INDEX(本部,$CH8+4,$CI8+4),INDEX(本部,$CH8+4,$CI8+6))))</f>
        <v/>
      </c>
      <c r="CV10" s="96" t="str">
        <f>IF(CJ8="","",IF(CK8&lt;=2,"",IF($CP8&lt;$CS8,INDEX(本部,$CH8+4,$CI8+4),INDEX(本部,$CH8+4,$CI8+6))))</f>
        <v/>
      </c>
      <c r="CW10" s="97"/>
    </row>
    <row r="11" spans="1:101">
      <c r="A11" s="76"/>
      <c r="B11" s="83"/>
      <c r="C11" s="101" t="s">
        <v>94</v>
      </c>
      <c r="D11" s="102" t="str">
        <f>INDEX(審判割,MATCH(RIGHT(B4,1),試合順判割,)+1,MATCH(LEFT(B4,1),コート判割,)+2)</f>
        <v>波止元貴士</v>
      </c>
      <c r="E11" s="103"/>
      <c r="F11" s="103"/>
      <c r="G11" s="103"/>
      <c r="H11" s="103"/>
      <c r="I11" s="103"/>
      <c r="J11" s="103"/>
      <c r="K11" s="104"/>
      <c r="L11" s="83"/>
      <c r="M11" s="101" t="s">
        <v>94</v>
      </c>
      <c r="N11" s="102" t="str">
        <f>INDEX(審判割,MATCH(RIGHT(L4,1),試合順判割,)+1,MATCH(LEFT(L4,1),コート判割,)+2)</f>
        <v>石田健志</v>
      </c>
      <c r="O11" s="103"/>
      <c r="P11" s="103"/>
      <c r="Q11" s="103"/>
      <c r="R11" s="103"/>
      <c r="S11" s="103"/>
      <c r="T11" s="103"/>
      <c r="U11" s="104"/>
      <c r="V11" s="83"/>
      <c r="W11" s="101" t="s">
        <v>94</v>
      </c>
      <c r="X11" s="102" t="str">
        <f>INDEX(審判割,MATCH(RIGHT(V4,1),試合順判割,)+1,MATCH(LEFT(V4,1),コート判割,)+2)</f>
        <v>田所めぐみ</v>
      </c>
      <c r="Y11" s="103"/>
      <c r="Z11" s="103"/>
      <c r="AA11" s="103"/>
      <c r="AB11" s="103"/>
      <c r="AC11" s="103"/>
      <c r="AD11" s="103"/>
      <c r="AE11" s="104"/>
      <c r="AF11" s="83"/>
      <c r="AG11" s="101" t="s">
        <v>94</v>
      </c>
      <c r="AH11" s="102" t="str">
        <f>INDEX(審判割,MATCH(RIGHT(AF4,1),試合順判割,)+1,MATCH(LEFT(AF4,1),コート判割,)+2)</f>
        <v>竹本賢之</v>
      </c>
      <c r="AI11" s="103"/>
      <c r="AJ11" s="103"/>
      <c r="AK11" s="103"/>
      <c r="AL11" s="103"/>
      <c r="AM11" s="103"/>
      <c r="AN11" s="103"/>
      <c r="AO11" s="104"/>
      <c r="AP11" s="83"/>
      <c r="AQ11" s="101" t="s">
        <v>94</v>
      </c>
      <c r="AR11" s="102">
        <f>INDEX(審判割,MATCH(RIGHT(AP4,1),試合順判割,)+1,MATCH(LEFT(AP4,1),コート判割,)+2)</f>
        <v>0</v>
      </c>
      <c r="AS11" s="103"/>
      <c r="AT11" s="103"/>
      <c r="AU11" s="103"/>
      <c r="AV11" s="103"/>
      <c r="AW11" s="103"/>
      <c r="AX11" s="103"/>
      <c r="AY11" s="104"/>
      <c r="AZ11" s="83"/>
      <c r="BA11" s="101" t="s">
        <v>94</v>
      </c>
      <c r="BB11" s="102">
        <f>INDEX(審判割,MATCH(RIGHT(AZ4,1),試合順判割,)+1,MATCH(LEFT(AZ4,1),コート判割,)+2)</f>
        <v>0</v>
      </c>
      <c r="BC11" s="103"/>
      <c r="BD11" s="103"/>
      <c r="BE11" s="103"/>
      <c r="BF11" s="103"/>
      <c r="BG11" s="103"/>
      <c r="BH11" s="103"/>
      <c r="BI11" s="104"/>
      <c r="BK11" s="86" t="s">
        <v>69</v>
      </c>
      <c r="BL11" s="87">
        <v>3</v>
      </c>
      <c r="BM11" s="87" t="str">
        <f>$BK11&amp;$BL11</f>
        <v>A3</v>
      </c>
      <c r="BN11" s="87">
        <f>MATCH(BL11,試合順,)</f>
        <v>21</v>
      </c>
      <c r="BO11" s="87">
        <f>MATCH(BK11,コート,)</f>
        <v>21</v>
      </c>
      <c r="BP11" s="87">
        <f>INDEX(本部,$BN11+1,$BO11+5)</f>
        <v>1</v>
      </c>
      <c r="BQ11" s="87">
        <f>IF(BP11="",0,INDEX(本部,$BN11+1,$BO11+2))</f>
        <v>2</v>
      </c>
      <c r="BR11" s="87" t="str">
        <f>IF(BP11="","",INDEX(本部,$BN11+1,$BO11+1))</f>
        <v>可部</v>
      </c>
      <c r="BS11" s="87" t="str">
        <f>IF(BP11="","",INDEX(本部,$BN11+1,$BO11+9))</f>
        <v>理大附</v>
      </c>
      <c r="BT11" s="87" t="str">
        <f>IF(BP11="","",IF(BV11&gt;BY11,BR11,BS11))</f>
        <v>可部</v>
      </c>
      <c r="BU11" s="87" t="str">
        <f>IF(BP11="","",IF(BT11=BR11,BS11,BR11))</f>
        <v>理大附</v>
      </c>
      <c r="BV11" s="87">
        <f>IF(BP11="","",INDEX(本部,$BN11+2,$BO11+2))</f>
        <v>2</v>
      </c>
      <c r="BW11" s="87">
        <f>IF(BP11="","",INDEX(本部,$BN11+2,$BO11+4))</f>
        <v>25</v>
      </c>
      <c r="BX11" s="87">
        <f>IF(BP11="","",INDEX(本部,$BN11+2,$BO11+6))</f>
        <v>19</v>
      </c>
      <c r="BY11" s="87">
        <f>IF(BP11="","",INDEX(本部,$BN11+2,$BO11+8))</f>
        <v>0</v>
      </c>
      <c r="BZ11" s="87">
        <f>IF(BP11="","",IF($BV11&gt;$BY11,$BV11,$BY11))</f>
        <v>2</v>
      </c>
      <c r="CA11" s="87">
        <f>IF(BP11="","",IF($BV11&gt;$BY11,INDEX(本部,$BN11+2,$BO11+4),INDEX(本部,$BN11+2,$BO11+6)))</f>
        <v>25</v>
      </c>
      <c r="CB11" s="87">
        <f>IF(BP11="","",IF($BV11&lt;$BY11,INDEX(本部,$BN11+2,$BO11+4),INDEX(本部,$BN11+2,$BO11+6)))</f>
        <v>19</v>
      </c>
      <c r="CC11" s="88">
        <f>IF(BP11="","",IF($BV11&lt;$BY11,$BV11,$BY11))</f>
        <v>0</v>
      </c>
      <c r="CE11" s="86" t="s">
        <v>65</v>
      </c>
      <c r="CF11" s="87">
        <v>3</v>
      </c>
      <c r="CG11" s="87" t="str">
        <f>$CE11&amp;$CF11</f>
        <v>C3</v>
      </c>
      <c r="CH11" s="87">
        <f>MATCH(CF11,女子試合順,)</f>
        <v>21</v>
      </c>
      <c r="CI11" s="87">
        <f>MATCH(CE11,女子コート,)</f>
        <v>1</v>
      </c>
      <c r="CJ11" s="87">
        <f>INDEX(本部,$CH11+1,$CI11+5)</f>
        <v>1</v>
      </c>
      <c r="CK11" s="87">
        <f>IF(CJ11="",0,INDEX(本部,$CH11+1,$CI11+2))</f>
        <v>2</v>
      </c>
      <c r="CL11" s="87" t="str">
        <f>IF(CJ11="","",INDEX(本部,$CH11+1,$CI11+1))</f>
        <v>落合</v>
      </c>
      <c r="CM11" s="87" t="str">
        <f>IF(CJ11="","",INDEX(本部,$CH11+1,$CI11+9))</f>
        <v>城山北</v>
      </c>
      <c r="CN11" s="87" t="str">
        <f>IF(CJ11="","",IF(CP11&gt;CS11,CL11,CM11))</f>
        <v>城山北</v>
      </c>
      <c r="CO11" s="87" t="str">
        <f>IF(CJ11="","",IF(CN11=CL11,CM11,CL11))</f>
        <v>落合</v>
      </c>
      <c r="CP11" s="87">
        <f>IF(CJ11="","",INDEX(本部,$CH11+2,$CI11+2))</f>
        <v>0</v>
      </c>
      <c r="CQ11" s="87">
        <f>IF(CJ11="","",INDEX(本部,$CH11+2,$CI11+4))</f>
        <v>23</v>
      </c>
      <c r="CR11" s="87">
        <f>IF(CJ11="","",INDEX(本部,$CH11+2,$CI11+6))</f>
        <v>25</v>
      </c>
      <c r="CS11" s="87">
        <f>IF(CJ11="","",INDEX(本部,$CH11+2,$CI11+8))</f>
        <v>2</v>
      </c>
      <c r="CT11" s="87">
        <f>IF(CJ11="","",IF($CP11&gt;$CS11,$CP11,$CS11))</f>
        <v>2</v>
      </c>
      <c r="CU11" s="87">
        <f>IF(CJ11="","",IF($CP11&gt;$CS11,INDEX(本部,$CH11+2,$CI11+4),INDEX(本部,$CH11+2,$CI11+6)))</f>
        <v>25</v>
      </c>
      <c r="CV11" s="87">
        <f>IF(CJ11="","",IF($CP11&lt;$CS11,INDEX(本部,$CH11+2,$CI11+4),INDEX(本部,$CH11+2,$CI11+6)))</f>
        <v>23</v>
      </c>
      <c r="CW11" s="88">
        <f>IF(CJ11="","",IF($CP11&lt;$CS11,$CP11,$CS11))</f>
        <v>0</v>
      </c>
    </row>
    <row r="12" spans="1:101">
      <c r="A12" s="76"/>
      <c r="B12" s="83"/>
      <c r="C12" s="101" t="s">
        <v>95</v>
      </c>
      <c r="D12" s="102" t="str">
        <f>INDEX(審判割,MATCH(RIGHT(B4,1),試合順判割,)+2,MATCH(LEFT(B4,1),コート判割,)+2)</f>
        <v>小林大輔</v>
      </c>
      <c r="E12" s="103"/>
      <c r="F12" s="103"/>
      <c r="G12" s="103"/>
      <c r="H12" s="103"/>
      <c r="I12" s="103"/>
      <c r="J12" s="103"/>
      <c r="K12" s="104"/>
      <c r="L12" s="83"/>
      <c r="M12" s="101" t="s">
        <v>95</v>
      </c>
      <c r="N12" s="102" t="str">
        <f>INDEX(審判割,MATCH(RIGHT(L4,1),試合順判割,)+2,MATCH(LEFT(L4,1),コート判割,)+2)</f>
        <v>村中茂美</v>
      </c>
      <c r="O12" s="103"/>
      <c r="P12" s="103"/>
      <c r="Q12" s="103"/>
      <c r="R12" s="103"/>
      <c r="S12" s="103"/>
      <c r="T12" s="103"/>
      <c r="U12" s="104"/>
      <c r="V12" s="83"/>
      <c r="W12" s="101" t="s">
        <v>95</v>
      </c>
      <c r="X12" s="102" t="str">
        <f>INDEX(審判割,MATCH(RIGHT(V4,1),試合順判割,)+2,MATCH(LEFT(V4,1),コート判割,)+2)</f>
        <v>伊藤その美</v>
      </c>
      <c r="Y12" s="103"/>
      <c r="Z12" s="103"/>
      <c r="AA12" s="103"/>
      <c r="AB12" s="103"/>
      <c r="AC12" s="103"/>
      <c r="AD12" s="103"/>
      <c r="AE12" s="104"/>
      <c r="AF12" s="83"/>
      <c r="AG12" s="101" t="s">
        <v>95</v>
      </c>
      <c r="AH12" s="102" t="str">
        <f>INDEX(審判割,MATCH(RIGHT(AF4,1),試合順判割,)+2,MATCH(LEFT(AF4,1),コート判割,)+2)</f>
        <v>橋谷海希</v>
      </c>
      <c r="AI12" s="103"/>
      <c r="AJ12" s="103"/>
      <c r="AK12" s="103"/>
      <c r="AL12" s="103"/>
      <c r="AM12" s="103"/>
      <c r="AN12" s="103"/>
      <c r="AO12" s="104"/>
      <c r="AP12" s="83"/>
      <c r="AQ12" s="101" t="s">
        <v>95</v>
      </c>
      <c r="AR12" s="102">
        <f>INDEX(審判割,MATCH(RIGHT(AP4,1),試合順判割,)+2,MATCH(LEFT(AP4,1),コート判割,)+2)</f>
        <v>0</v>
      </c>
      <c r="AS12" s="103"/>
      <c r="AT12" s="103"/>
      <c r="AU12" s="103"/>
      <c r="AV12" s="103"/>
      <c r="AW12" s="103"/>
      <c r="AX12" s="103"/>
      <c r="AY12" s="104"/>
      <c r="AZ12" s="83"/>
      <c r="BA12" s="101" t="s">
        <v>95</v>
      </c>
      <c r="BB12" s="102">
        <f>INDEX(審判割,MATCH(RIGHT(AZ4,1),試合順判割,)+2,MATCH(LEFT(AZ4,1),コート判割,)+2)</f>
        <v>0</v>
      </c>
      <c r="BC12" s="103"/>
      <c r="BD12" s="103"/>
      <c r="BE12" s="103"/>
      <c r="BF12" s="103"/>
      <c r="BG12" s="103"/>
      <c r="BH12" s="103"/>
      <c r="BI12" s="104"/>
      <c r="BK12" s="92"/>
      <c r="BL12" s="93"/>
      <c r="BM12" s="93"/>
      <c r="BN12" s="93"/>
      <c r="BO12" s="93"/>
      <c r="BP12" s="93"/>
      <c r="BQ12" s="93"/>
      <c r="BR12" s="93"/>
      <c r="BS12" s="93"/>
      <c r="BT12" s="93"/>
      <c r="BU12" s="93"/>
      <c r="BV12" s="93"/>
      <c r="BW12" s="93">
        <f>IF(BP11="","",INDEX(本部,$BN11+3,$BO11+4))</f>
        <v>25</v>
      </c>
      <c r="BX12" s="93">
        <f>IF(BP11="","",INDEX(本部,$BN11+3,$BO11+6))</f>
        <v>9</v>
      </c>
      <c r="BY12" s="93"/>
      <c r="BZ12" s="93"/>
      <c r="CA12" s="93">
        <f>IF(BP11="","",IF(BQ11&lt;2,"",IF($BV11&gt;$BY11,INDEX(本部,$BN11+3,$BO11+4),INDEX(本部,$BN11+3,$BO11+6))))</f>
        <v>25</v>
      </c>
      <c r="CB12" s="93">
        <f>IF(BP11="","",IF(BQ11&lt;2,"",IF($BV11&lt;$BY11,INDEX(本部,$BN11+3,$BO11+4),INDEX(本部,$BN11+3,$BO11+6))))</f>
        <v>9</v>
      </c>
      <c r="CC12" s="94"/>
      <c r="CE12" s="92"/>
      <c r="CF12" s="93"/>
      <c r="CG12" s="93"/>
      <c r="CH12" s="93"/>
      <c r="CI12" s="93"/>
      <c r="CJ12" s="93"/>
      <c r="CK12" s="93"/>
      <c r="CL12" s="93"/>
      <c r="CM12" s="93"/>
      <c r="CN12" s="93"/>
      <c r="CO12" s="93"/>
      <c r="CP12" s="93"/>
      <c r="CQ12" s="93">
        <f>IF(CJ11="","",INDEX(本部,$CH11+3,$CI11+4))</f>
        <v>17</v>
      </c>
      <c r="CR12" s="93">
        <f>IF(CJ11="","",INDEX(本部,$CH11+3,$CI11+6))</f>
        <v>25</v>
      </c>
      <c r="CS12" s="93"/>
      <c r="CT12" s="93"/>
      <c r="CU12" s="93">
        <f>IF(CJ11="","",IF(CK11&lt;2,"",IF($CP11&gt;$CS11,INDEX(本部,$CH11+3,$CI11+4),INDEX(本部,$CH11+3,$CI11+6))))</f>
        <v>25</v>
      </c>
      <c r="CV12" s="93">
        <f>IF(CJ11="","",IF(CK11&lt;2,"",IF($CP11&lt;$CS11,INDEX(本部,$CH11+3,$CI11+4),INDEX(本部,$CH11+3,$CI11+6))))</f>
        <v>17</v>
      </c>
      <c r="CW12" s="94"/>
    </row>
    <row r="13" spans="1:101">
      <c r="A13" s="76"/>
      <c r="B13" s="105"/>
      <c r="C13" s="78" t="s">
        <v>96</v>
      </c>
      <c r="D13" s="102" t="str">
        <f>INDEX(審判割,MATCH(RIGHT(B4,1),試合順判割,)+3,MATCH(LEFT(B4,1),コート判割,)+2)</f>
        <v>安佐南中</v>
      </c>
      <c r="E13" s="15"/>
      <c r="F13" s="15"/>
      <c r="G13" s="15"/>
      <c r="H13" s="15"/>
      <c r="I13" s="15"/>
      <c r="J13" s="15"/>
      <c r="K13" s="79"/>
      <c r="L13" s="105"/>
      <c r="M13" s="78" t="s">
        <v>96</v>
      </c>
      <c r="N13" s="102" t="str">
        <f>INDEX(審判割,MATCH(RIGHT(L4,1),試合順判割,)+3,MATCH(LEFT(L4,1),コート判割,)+2)</f>
        <v>門脇・波辺・石崎・田中</v>
      </c>
      <c r="O13" s="15"/>
      <c r="P13" s="15"/>
      <c r="Q13" s="15"/>
      <c r="R13" s="15"/>
      <c r="S13" s="15"/>
      <c r="T13" s="15"/>
      <c r="U13" s="79"/>
      <c r="V13" s="105"/>
      <c r="W13" s="78" t="s">
        <v>96</v>
      </c>
      <c r="X13" s="102" t="str">
        <f>INDEX(審判割,MATCH(RIGHT(V4,1),試合順判割,)+3,MATCH(LEFT(V4,1),コート判割,)+2)</f>
        <v>岡村・河村・奥藤・奥山</v>
      </c>
      <c r="Y13" s="15"/>
      <c r="Z13" s="15"/>
      <c r="AA13" s="15"/>
      <c r="AB13" s="15"/>
      <c r="AC13" s="15"/>
      <c r="AD13" s="15"/>
      <c r="AE13" s="79"/>
      <c r="AF13" s="105"/>
      <c r="AG13" s="78" t="s">
        <v>96</v>
      </c>
      <c r="AH13" s="102" t="str">
        <f>INDEX(審判割,MATCH(RIGHT(AF4,1),試合順判割,)+3,MATCH(LEFT(AF4,1),コート判割,)+2)</f>
        <v>西村・小川・三島・野瀬</v>
      </c>
      <c r="AI13" s="15"/>
      <c r="AJ13" s="15"/>
      <c r="AK13" s="15"/>
      <c r="AL13" s="15"/>
      <c r="AM13" s="15"/>
      <c r="AN13" s="15"/>
      <c r="AO13" s="79"/>
      <c r="AP13" s="105"/>
      <c r="AQ13" s="78" t="s">
        <v>96</v>
      </c>
      <c r="AR13" s="102">
        <f>INDEX(審判割,MATCH(RIGHT(AP4,1),試合順判割,)+3,MATCH(LEFT(AP4,1),コート判割,)+2)</f>
        <v>0</v>
      </c>
      <c r="AS13" s="15"/>
      <c r="AT13" s="15"/>
      <c r="AU13" s="15"/>
      <c r="AV13" s="15"/>
      <c r="AW13" s="15"/>
      <c r="AX13" s="15"/>
      <c r="AY13" s="79"/>
      <c r="AZ13" s="105"/>
      <c r="BA13" s="78" t="s">
        <v>96</v>
      </c>
      <c r="BB13" s="102">
        <f>INDEX(審判割,MATCH(RIGHT(AZ4,1),試合順判割,)+3,MATCH(LEFT(AZ4,1),コート判割,)+2)</f>
        <v>0</v>
      </c>
      <c r="BC13" s="15"/>
      <c r="BD13" s="15"/>
      <c r="BE13" s="15"/>
      <c r="BF13" s="15"/>
      <c r="BG13" s="15"/>
      <c r="BH13" s="15"/>
      <c r="BI13" s="79"/>
      <c r="BK13" s="106"/>
      <c r="BL13" s="107"/>
      <c r="BM13" s="107"/>
      <c r="BN13" s="107"/>
      <c r="BO13" s="107"/>
      <c r="BP13" s="96"/>
      <c r="BQ13" s="96"/>
      <c r="BR13" s="96"/>
      <c r="BS13" s="96"/>
      <c r="BT13" s="96"/>
      <c r="BU13" s="96"/>
      <c r="BV13" s="96"/>
      <c r="BW13" s="96" t="str">
        <f>IF(BP11="","",IF(BQ11&lt;=2,"",INDEX(本部,$BN11+4,$BO11+4)))</f>
        <v/>
      </c>
      <c r="BX13" s="96" t="str">
        <f>IF(BP11="","",IF(BQ11&lt;=2,"",INDEX(本部,$BN11+4,$BO11+6)))</f>
        <v/>
      </c>
      <c r="BY13" s="96"/>
      <c r="BZ13" s="96"/>
      <c r="CA13" s="96" t="str">
        <f>IF(BP11="","",IF(BQ11&lt;=2,"",IF($BV11&gt;$BY11,INDEX(本部,$BN11+4,$BO11+4),INDEX(本部,$BN11+4,$BO11+6))))</f>
        <v/>
      </c>
      <c r="CB13" s="96" t="str">
        <f>IF(BP11="","",IF(BQ11&lt;=2,"",IF($BV11&lt;$BY11,INDEX(本部,$BN11+4,$BO11+4),INDEX(本部,$BN11+4,$BO11+6))))</f>
        <v/>
      </c>
      <c r="CC13" s="97"/>
      <c r="CE13" s="106"/>
      <c r="CF13" s="107"/>
      <c r="CG13" s="107"/>
      <c r="CH13" s="107"/>
      <c r="CI13" s="107"/>
      <c r="CJ13" s="96"/>
      <c r="CK13" s="96"/>
      <c r="CL13" s="96"/>
      <c r="CM13" s="96"/>
      <c r="CN13" s="96"/>
      <c r="CO13" s="96"/>
      <c r="CP13" s="96"/>
      <c r="CQ13" s="96" t="str">
        <f>IF(CJ11="","",IF(CK11&lt;=2,"",INDEX(本部,$CH11+4,$CI11+4)))</f>
        <v/>
      </c>
      <c r="CR13" s="96" t="str">
        <f>IF(CJ11="","",IF(CK11&lt;=2,"",INDEX(本部,$CH11+4,$CI11+6)))</f>
        <v/>
      </c>
      <c r="CS13" s="96"/>
      <c r="CT13" s="96"/>
      <c r="CU13" s="96" t="str">
        <f>IF(CJ11="","",IF(CK11&lt;=2,"",IF($CP11&gt;$CS11,INDEX(本部,$CH11+4,$CI11+4),INDEX(本部,$CH11+4,$CI11+6))))</f>
        <v/>
      </c>
      <c r="CV13" s="96" t="str">
        <f>IF(CJ11="","",IF(CK11&lt;=2,"",IF($CP11&lt;$CS11,INDEX(本部,$CH11+4,$CI11+4),INDEX(本部,$CH11+4,$CI11+6))))</f>
        <v/>
      </c>
      <c r="CW13" s="97"/>
    </row>
    <row r="14" spans="1:101">
      <c r="A14" s="76">
        <v>2</v>
      </c>
      <c r="B14" s="77" t="str">
        <f>B$3&amp;$A14</f>
        <v>C2</v>
      </c>
      <c r="C14" s="78">
        <v>3</v>
      </c>
      <c r="D14" s="15"/>
      <c r="E14" s="15"/>
      <c r="F14" s="15"/>
      <c r="G14" s="15"/>
      <c r="H14" s="15"/>
      <c r="I14" s="15"/>
      <c r="J14" s="15"/>
      <c r="K14" s="79">
        <v>4</v>
      </c>
      <c r="L14" s="77" t="str">
        <f>L$3&amp;$A14</f>
        <v>D2</v>
      </c>
      <c r="M14" s="78">
        <v>7</v>
      </c>
      <c r="N14" s="15"/>
      <c r="O14" s="15"/>
      <c r="P14" s="15"/>
      <c r="Q14" s="15"/>
      <c r="R14" s="15"/>
      <c r="S14" s="15"/>
      <c r="T14" s="15"/>
      <c r="U14" s="79">
        <v>8</v>
      </c>
      <c r="V14" s="77" t="str">
        <f>V$3&amp;$A14</f>
        <v>A2</v>
      </c>
      <c r="W14" s="78">
        <v>3</v>
      </c>
      <c r="X14" s="15"/>
      <c r="Y14" s="15"/>
      <c r="Z14" s="15"/>
      <c r="AA14" s="15"/>
      <c r="AB14" s="15"/>
      <c r="AC14" s="15"/>
      <c r="AD14" s="15"/>
      <c r="AE14" s="79">
        <v>4</v>
      </c>
      <c r="AF14" s="77" t="str">
        <f>AF$3&amp;$A14</f>
        <v>B2</v>
      </c>
      <c r="AG14" s="78">
        <v>7</v>
      </c>
      <c r="AH14" s="15"/>
      <c r="AI14" s="15"/>
      <c r="AJ14" s="15"/>
      <c r="AK14" s="15"/>
      <c r="AL14" s="15"/>
      <c r="AM14" s="15"/>
      <c r="AN14" s="15"/>
      <c r="AO14" s="79">
        <v>8</v>
      </c>
      <c r="AP14" s="77" t="str">
        <f>AP$3&amp;$A14</f>
        <v>E2</v>
      </c>
      <c r="AQ14" s="78">
        <v>14</v>
      </c>
      <c r="AR14" s="15"/>
      <c r="AS14" s="15"/>
      <c r="AT14" s="15"/>
      <c r="AU14" s="15"/>
      <c r="AV14" s="15"/>
      <c r="AW14" s="15"/>
      <c r="AX14" s="15"/>
      <c r="AY14" s="79">
        <v>15</v>
      </c>
      <c r="AZ14" s="77" t="str">
        <f>AZ$3&amp;$A14</f>
        <v>F2</v>
      </c>
      <c r="BA14" s="78">
        <v>16</v>
      </c>
      <c r="BB14" s="15"/>
      <c r="BC14" s="15"/>
      <c r="BD14" s="15"/>
      <c r="BE14" s="15"/>
      <c r="BF14" s="15"/>
      <c r="BG14" s="15"/>
      <c r="BH14" s="15"/>
      <c r="BI14" s="79">
        <v>17</v>
      </c>
      <c r="BK14" s="86" t="s">
        <v>70</v>
      </c>
      <c r="BL14" s="87">
        <v>4</v>
      </c>
      <c r="BM14" s="87" t="str">
        <f>$BK14&amp;$BL14</f>
        <v>A4</v>
      </c>
      <c r="BN14" s="87">
        <f>MATCH(BL14,試合順,)</f>
        <v>31</v>
      </c>
      <c r="BO14" s="87">
        <f>MATCH(BK14,コート,)</f>
        <v>21</v>
      </c>
      <c r="BP14" s="87">
        <f>INDEX(本部,$BN14+1,$BO14+5)</f>
        <v>1</v>
      </c>
      <c r="BQ14" s="87">
        <f>IF(BP14="",0,INDEX(本部,$BN14+1,$BO14+2))</f>
        <v>2</v>
      </c>
      <c r="BR14" s="87" t="str">
        <f>IF(BP14="","",INDEX(本部,$BN14+1,$BO14+1))</f>
        <v>可部</v>
      </c>
      <c r="BS14" s="87" t="str">
        <f>IF(BP14="","",INDEX(本部,$BN14+1,$BO14+9))</f>
        <v>就実</v>
      </c>
      <c r="BT14" s="87" t="str">
        <f>IF(BP14="","",IF(BV14&gt;BY14,BR14,BS14))</f>
        <v>可部</v>
      </c>
      <c r="BU14" s="87" t="str">
        <f>IF(BP14="","",IF(BT14=BR14,BS14,BR14))</f>
        <v>就実</v>
      </c>
      <c r="BV14" s="87">
        <f>IF(BP14="","",INDEX(本部,$BN14+2,$BO14+2))</f>
        <v>2</v>
      </c>
      <c r="BW14" s="87">
        <f>IF(BP14="","",INDEX(本部,$BN14+2,$BO14+4))</f>
        <v>25</v>
      </c>
      <c r="BX14" s="87">
        <f>IF(BP14="","",INDEX(本部,$BN14+2,$BO14+6))</f>
        <v>21</v>
      </c>
      <c r="BY14" s="87">
        <f>IF(BP14="","",INDEX(本部,$BN14+2,$BO14+8))</f>
        <v>0</v>
      </c>
      <c r="BZ14" s="87">
        <f>IF(BP14="","",IF($BV14&gt;$BY14,$BV14,$BY14))</f>
        <v>2</v>
      </c>
      <c r="CA14" s="87">
        <f>IF(BP14="","",IF($BV14&gt;$BY14,INDEX(本部,$BN14+2,$BO14+4),INDEX(本部,$BN14+2,$BO14+6)))</f>
        <v>25</v>
      </c>
      <c r="CB14" s="87">
        <f>IF(BP14="","",IF($BV14&lt;$BY14,INDEX(本部,$BN14+2,$BO14+4),INDEX(本部,$BN14+2,$BO14+6)))</f>
        <v>21</v>
      </c>
      <c r="CC14" s="88">
        <f>IF(BP14="","",IF($BV14&lt;$BY14,$BV14,$BY14))</f>
        <v>0</v>
      </c>
      <c r="CE14" s="86" t="s">
        <v>66</v>
      </c>
      <c r="CF14" s="87">
        <v>4</v>
      </c>
      <c r="CG14" s="87" t="str">
        <f>$CE14&amp;$CF14</f>
        <v>C4</v>
      </c>
      <c r="CH14" s="87">
        <f>MATCH(CF14,女子試合順,)</f>
        <v>31</v>
      </c>
      <c r="CI14" s="87">
        <f>MATCH(CE14,女子コート,)</f>
        <v>1</v>
      </c>
      <c r="CJ14" s="87">
        <f>INDEX(本部,$CH14+1,$CI14+5)</f>
        <v>1</v>
      </c>
      <c r="CK14" s="87">
        <f>IF(CJ14="",0,INDEX(本部,$CH14+1,$CI14+2))</f>
        <v>2</v>
      </c>
      <c r="CL14" s="87" t="str">
        <f>IF(CJ14="","",INDEX(本部,$CH14+1,$CI14+1))</f>
        <v>城山北</v>
      </c>
      <c r="CM14" s="87" t="str">
        <f>IF(CJ14="","",INDEX(本部,$CH14+1,$CI14+9))</f>
        <v>井口</v>
      </c>
      <c r="CN14" s="87" t="str">
        <f>IF(CJ14="","",IF(CP14&gt;CS14,CL14,CM14))</f>
        <v>井口</v>
      </c>
      <c r="CO14" s="87" t="str">
        <f>IF(CJ14="","",IF(CN14=CL14,CM14,CL14))</f>
        <v>城山北</v>
      </c>
      <c r="CP14" s="87">
        <f>IF(CJ14="","",INDEX(本部,$CH14+2,$CI14+2))</f>
        <v>0</v>
      </c>
      <c r="CQ14" s="87">
        <f>IF(CJ14="","",INDEX(本部,$CH14+2,$CI14+4))</f>
        <v>22</v>
      </c>
      <c r="CR14" s="87">
        <f>IF(CJ14="","",INDEX(本部,$CH14+2,$CI14+6))</f>
        <v>25</v>
      </c>
      <c r="CS14" s="87">
        <f>IF(CJ14="","",INDEX(本部,$CH14+2,$CI14+8))</f>
        <v>2</v>
      </c>
      <c r="CT14" s="87">
        <f>IF(CJ14="","",IF($CP14&gt;$CS14,$CP14,$CS14))</f>
        <v>2</v>
      </c>
      <c r="CU14" s="87">
        <f>IF(CJ14="","",IF($CP14&gt;$CS14,INDEX(本部,$CH14+2,$CI14+4),INDEX(本部,$CH14+2,$CI14+6)))</f>
        <v>25</v>
      </c>
      <c r="CV14" s="87">
        <f>IF(CJ14="","",IF($CP14&lt;$CS14,INDEX(本部,$CH14+2,$CI14+4),INDEX(本部,$CH14+2,$CI14+6)))</f>
        <v>22</v>
      </c>
      <c r="CW14" s="88">
        <f>IF(CJ14="","",IF($CP14&lt;$CS14,$CP14,$CS14))</f>
        <v>0</v>
      </c>
    </row>
    <row r="15" spans="1:101" ht="13.5" customHeight="1">
      <c r="A15" s="76"/>
      <c r="B15" s="83"/>
      <c r="C15" s="84" t="str">
        <f>IF(VLOOKUP(C14,男子,2)=0,"",VLOOKUP(C14,男子,2))</f>
        <v>城山北</v>
      </c>
      <c r="D15" s="17">
        <f>IF(G15="","",COUNT(F16:F18))</f>
        <v>2</v>
      </c>
      <c r="E15" s="17"/>
      <c r="F15" s="17"/>
      <c r="G15" s="17">
        <f>IF(OR(ISBLANK(F16),ISBLANK(H16))=TRUE,"",1)</f>
        <v>1</v>
      </c>
      <c r="H15" s="17"/>
      <c r="I15" s="17"/>
      <c r="J15" s="17"/>
      <c r="K15" s="84" t="str">
        <f>IF(VLOOKUP(K14,男子,2)=0,"",VLOOKUP(K14,男子,2))</f>
        <v>東原</v>
      </c>
      <c r="L15" s="83"/>
      <c r="M15" s="84" t="str">
        <f>IF(VLOOKUP(M14,男子,2)=0,"",VLOOKUP(M14,男子,2))</f>
        <v>気高</v>
      </c>
      <c r="N15" s="17">
        <f>IF(Q15="","",COUNT(P16:P18))</f>
        <v>2</v>
      </c>
      <c r="O15" s="17"/>
      <c r="P15" s="17"/>
      <c r="Q15" s="17">
        <f>IF(OR(ISBLANK(P16),ISBLANK(R16))=TRUE,"",1)</f>
        <v>1</v>
      </c>
      <c r="R15" s="17"/>
      <c r="S15" s="17"/>
      <c r="T15" s="17"/>
      <c r="U15" s="84" t="str">
        <f>IF(VLOOKUP(U14,男子,2)=0,"",VLOOKUP(U14,男子,2))</f>
        <v>金光学園</v>
      </c>
      <c r="V15" s="83"/>
      <c r="W15" s="84" t="str">
        <f>IF(VLOOKUP(W14,女子,2)=0,"",VLOOKUP(W14,女子,2))</f>
        <v>理大附</v>
      </c>
      <c r="X15" s="17">
        <f>IF(AA15="","",COUNT(Z16:Z18))</f>
        <v>3</v>
      </c>
      <c r="Y15" s="17"/>
      <c r="Z15" s="17"/>
      <c r="AA15" s="17">
        <f>IF(OR(ISBLANK(Z16),ISBLANK(AB16))=TRUE,"",1)</f>
        <v>1</v>
      </c>
      <c r="AB15" s="17"/>
      <c r="AC15" s="17"/>
      <c r="AD15" s="17"/>
      <c r="AE15" s="84" t="str">
        <f>IF(VLOOKUP(AE14,女子,2)=0,"",VLOOKUP(AE14,女子,2))</f>
        <v>徳地</v>
      </c>
      <c r="AF15" s="83"/>
      <c r="AG15" s="84" t="str">
        <f>IF(VLOOKUP(AG14,女子,2)=0,"",VLOOKUP(AG14,女子,2))</f>
        <v>安佐</v>
      </c>
      <c r="AH15" s="17">
        <f>IF(AK15="","",COUNT(AJ16:AJ18))</f>
        <v>3</v>
      </c>
      <c r="AI15" s="17"/>
      <c r="AJ15" s="17"/>
      <c r="AK15" s="17">
        <f>IF(OR(ISBLANK(AJ16),ISBLANK(AL16))=TRUE,"",1)</f>
        <v>1</v>
      </c>
      <c r="AL15" s="17"/>
      <c r="AM15" s="17"/>
      <c r="AN15" s="17"/>
      <c r="AO15" s="84" t="str">
        <f>IF(VLOOKUP(AO14,女子,2)=0,"",VLOOKUP(AO14,女子,2))</f>
        <v>佐波</v>
      </c>
      <c r="AP15" s="83"/>
      <c r="AQ15" s="85" t="str">
        <f>IF(VLOOKUP(AQ14,女子,2)=0,"",VLOOKUP(AQ14,女子,2))</f>
        <v/>
      </c>
      <c r="AR15" s="17" t="str">
        <f>IF(AU15="","",COUNT(AT16:AT18))</f>
        <v/>
      </c>
      <c r="AS15" s="17"/>
      <c r="AT15" s="17"/>
      <c r="AU15" s="17" t="str">
        <f>IF(OR(ISBLANK(AT16),ISBLANK(AV16))=TRUE,"",1)</f>
        <v/>
      </c>
      <c r="AV15" s="17"/>
      <c r="AW15" s="17"/>
      <c r="AX15" s="17"/>
      <c r="AY15" s="85" t="str">
        <f>IF(VLOOKUP(AY14,女子,2)=0,"",VLOOKUP(AY14,女子,2))</f>
        <v/>
      </c>
      <c r="AZ15" s="83"/>
      <c r="BA15" s="85" t="str">
        <f>IF(VLOOKUP(BA14,女子,2)=0,"",VLOOKUP(BA14,女子,2))</f>
        <v/>
      </c>
      <c r="BB15" s="17" t="str">
        <f>IF(BE15="","",COUNT(BD16:BD18))</f>
        <v/>
      </c>
      <c r="BC15" s="17"/>
      <c r="BD15" s="17"/>
      <c r="BE15" s="17" t="str">
        <f>IF(OR(ISBLANK(BD16),ISBLANK(BF16))=TRUE,"",1)</f>
        <v/>
      </c>
      <c r="BF15" s="17"/>
      <c r="BG15" s="17"/>
      <c r="BH15" s="17"/>
      <c r="BI15" s="85" t="str">
        <f>IF(VLOOKUP(BI14,女子,2)=0,"",VLOOKUP(BI14,女子,2))</f>
        <v/>
      </c>
      <c r="BK15" s="92"/>
      <c r="BL15" s="93"/>
      <c r="BM15" s="93"/>
      <c r="BN15" s="93"/>
      <c r="BO15" s="93"/>
      <c r="BP15" s="93"/>
      <c r="BQ15" s="93"/>
      <c r="BR15" s="93"/>
      <c r="BS15" s="93"/>
      <c r="BT15" s="93"/>
      <c r="BU15" s="93"/>
      <c r="BV15" s="93"/>
      <c r="BW15" s="93">
        <f>IF(BP14="","",INDEX(本部,$BN14+3,$BO14+4))</f>
        <v>25</v>
      </c>
      <c r="BX15" s="93">
        <f>IF(BP14="","",INDEX(本部,$BN14+3,$BO14+6))</f>
        <v>17</v>
      </c>
      <c r="BY15" s="93"/>
      <c r="BZ15" s="93"/>
      <c r="CA15" s="93">
        <f>IF(BP14="","",IF(BQ14&lt;2,"",IF($BV14&gt;$BY14,INDEX(本部,$BN14+3,$BO14+4),INDEX(本部,$BN14+3,$BO14+6))))</f>
        <v>25</v>
      </c>
      <c r="CB15" s="93">
        <f>IF(BP14="","",IF(BQ14&lt;2,"",IF($BV14&lt;$BY14,INDEX(本部,$BN14+3,$BO14+4),INDEX(本部,$BN14+3,$BO14+6))))</f>
        <v>17</v>
      </c>
      <c r="CC15" s="94"/>
      <c r="CE15" s="92"/>
      <c r="CF15" s="93"/>
      <c r="CG15" s="93"/>
      <c r="CH15" s="93"/>
      <c r="CI15" s="93"/>
      <c r="CJ15" s="93"/>
      <c r="CK15" s="93"/>
      <c r="CL15" s="93"/>
      <c r="CM15" s="93"/>
      <c r="CN15" s="93"/>
      <c r="CO15" s="93"/>
      <c r="CP15" s="93"/>
      <c r="CQ15" s="93">
        <f>IF(CJ14="","",INDEX(本部,$CH14+3,$CI14+4))</f>
        <v>18</v>
      </c>
      <c r="CR15" s="93">
        <f>IF(CJ14="","",INDEX(本部,$CH14+3,$CI14+6))</f>
        <v>25</v>
      </c>
      <c r="CS15" s="93"/>
      <c r="CT15" s="93"/>
      <c r="CU15" s="93">
        <f>IF(CJ14="","",IF(CK14&lt;2,"",IF($CP14&gt;$CS14,INDEX(本部,$CH14+3,$CI14+4),INDEX(本部,$CH14+3,$CI14+6))))</f>
        <v>25</v>
      </c>
      <c r="CV15" s="93">
        <f>IF(CJ14="","",IF(CK14&lt;2,"",IF($CP14&lt;$CS14,INDEX(本部,$CH14+3,$CI14+4),INDEX(本部,$CH14+3,$CI14+6))))</f>
        <v>18</v>
      </c>
      <c r="CW15" s="94"/>
    </row>
    <row r="16" spans="1:101" ht="13.5" customHeight="1">
      <c r="A16" s="76"/>
      <c r="B16" s="83"/>
      <c r="C16" s="84"/>
      <c r="D16" s="89">
        <f>IF(G15="","",SUM(E16:E18))</f>
        <v>2</v>
      </c>
      <c r="E16" s="90">
        <f>IF(F16&gt;H16,1,0)</f>
        <v>1</v>
      </c>
      <c r="F16" s="18">
        <v>25</v>
      </c>
      <c r="G16" s="6" t="s">
        <v>92</v>
      </c>
      <c r="H16" s="16">
        <v>23</v>
      </c>
      <c r="I16" s="90">
        <f>IF(H16&gt;F16,1,0)</f>
        <v>0</v>
      </c>
      <c r="J16" s="89">
        <f>IF(G15="","",SUM(I16:I18))</f>
        <v>0</v>
      </c>
      <c r="K16" s="84"/>
      <c r="L16" s="83"/>
      <c r="M16" s="84"/>
      <c r="N16" s="89">
        <f>IF(Q15="","",SUM(O16:O18))</f>
        <v>0</v>
      </c>
      <c r="O16" s="90">
        <f>IF(P16&gt;R16,1,0)</f>
        <v>0</v>
      </c>
      <c r="P16" s="18">
        <v>15</v>
      </c>
      <c r="Q16" s="6" t="s">
        <v>92</v>
      </c>
      <c r="R16" s="16">
        <v>25</v>
      </c>
      <c r="S16" s="90">
        <f>IF(R16&gt;P16,1,0)</f>
        <v>1</v>
      </c>
      <c r="T16" s="89">
        <f>IF(Q15="","",SUM(S16:S18))</f>
        <v>2</v>
      </c>
      <c r="U16" s="84"/>
      <c r="V16" s="83"/>
      <c r="W16" s="84"/>
      <c r="X16" s="89">
        <f>IF(AA15="","",SUM(Y16:Y18))</f>
        <v>2</v>
      </c>
      <c r="Y16" s="90">
        <f>IF(Z16&gt;AB16,1,0)</f>
        <v>0</v>
      </c>
      <c r="Z16" s="18">
        <v>14</v>
      </c>
      <c r="AA16" s="6" t="s">
        <v>92</v>
      </c>
      <c r="AB16" s="16">
        <v>25</v>
      </c>
      <c r="AC16" s="90">
        <f>IF(AB16&gt;Z16,1,0)</f>
        <v>1</v>
      </c>
      <c r="AD16" s="89">
        <f>IF(AA15="","",SUM(AC16:AC18))</f>
        <v>1</v>
      </c>
      <c r="AE16" s="84"/>
      <c r="AF16" s="83"/>
      <c r="AG16" s="84"/>
      <c r="AH16" s="89">
        <f>IF(AK15="","",SUM(AI16:AI18))</f>
        <v>1</v>
      </c>
      <c r="AI16" s="90">
        <f>IF(AJ16&gt;AL16,1,0)</f>
        <v>0</v>
      </c>
      <c r="AJ16" s="18">
        <v>23</v>
      </c>
      <c r="AK16" s="6" t="s">
        <v>92</v>
      </c>
      <c r="AL16" s="16">
        <v>25</v>
      </c>
      <c r="AM16" s="90">
        <f>IF(AL16&gt;AJ16,1,0)</f>
        <v>1</v>
      </c>
      <c r="AN16" s="89">
        <f>IF(AK15="","",SUM(AM16:AM18))</f>
        <v>2</v>
      </c>
      <c r="AO16" s="84"/>
      <c r="AP16" s="83"/>
      <c r="AQ16" s="85"/>
      <c r="AR16" s="89" t="str">
        <f>IF(AU15="","",SUM(AS16:AS18))</f>
        <v/>
      </c>
      <c r="AS16" s="90">
        <f>IF(AT16&gt;AV16,1,0)</f>
        <v>0</v>
      </c>
      <c r="AT16" s="18"/>
      <c r="AU16" s="6" t="s">
        <v>92</v>
      </c>
      <c r="AV16" s="16"/>
      <c r="AW16" s="90">
        <f>IF(AV16&gt;AT16,1,0)</f>
        <v>0</v>
      </c>
      <c r="AX16" s="89" t="str">
        <f>IF(AU15="","",SUM(AW16:AW18))</f>
        <v/>
      </c>
      <c r="AY16" s="85"/>
      <c r="AZ16" s="83"/>
      <c r="BA16" s="85"/>
      <c r="BB16" s="89" t="str">
        <f>IF(BE15="","",SUM(BC16:BC18))</f>
        <v/>
      </c>
      <c r="BC16" s="90">
        <f>IF(BD16&gt;BF16,1,0)</f>
        <v>0</v>
      </c>
      <c r="BD16" s="18"/>
      <c r="BE16" s="6" t="s">
        <v>92</v>
      </c>
      <c r="BF16" s="16"/>
      <c r="BG16" s="90">
        <f>IF(BF16&gt;BD16,1,0)</f>
        <v>0</v>
      </c>
      <c r="BH16" s="89" t="str">
        <f>IF(BE15="","",SUM(BG16:BG18))</f>
        <v/>
      </c>
      <c r="BI16" s="85"/>
      <c r="BK16" s="95"/>
      <c r="BL16" s="96"/>
      <c r="BM16" s="96"/>
      <c r="BN16" s="96"/>
      <c r="BO16" s="96"/>
      <c r="BP16" s="96"/>
      <c r="BQ16" s="96"/>
      <c r="BR16" s="96"/>
      <c r="BS16" s="96"/>
      <c r="BT16" s="96"/>
      <c r="BU16" s="96"/>
      <c r="BV16" s="96"/>
      <c r="BW16" s="96" t="str">
        <f>IF(BP14="","",IF(BQ14&lt;=2,"",INDEX(本部,$BN14+4,$BO14+4)))</f>
        <v/>
      </c>
      <c r="BX16" s="96" t="str">
        <f>IF(BP14="","",IF(BQ14&lt;=2,"",INDEX(本部,$BN14+4,$BO14+6)))</f>
        <v/>
      </c>
      <c r="BY16" s="96"/>
      <c r="BZ16" s="96"/>
      <c r="CA16" s="96" t="str">
        <f>IF(BP14="","",IF(BQ14&lt;=2,"",IF($BV14&gt;$BY14,INDEX(本部,$BN14+4,$BO14+4),INDEX(本部,$BN14+4,$BO14+6))))</f>
        <v/>
      </c>
      <c r="CB16" s="96" t="str">
        <f>IF(BP14="","",IF(BQ14&lt;=2,"",IF($BV14&lt;$BY14,INDEX(本部,$BN14+4,$BO14+4),INDEX(本部,$BN14+4,$BO14+6))))</f>
        <v/>
      </c>
      <c r="CC16" s="97"/>
      <c r="CE16" s="95"/>
      <c r="CF16" s="96"/>
      <c r="CG16" s="96"/>
      <c r="CH16" s="96"/>
      <c r="CI16" s="96"/>
      <c r="CJ16" s="96"/>
      <c r="CK16" s="96"/>
      <c r="CL16" s="96"/>
      <c r="CM16" s="96"/>
      <c r="CN16" s="96"/>
      <c r="CO16" s="96"/>
      <c r="CP16" s="96"/>
      <c r="CQ16" s="96" t="str">
        <f>IF(CJ14="","",IF(CK14&lt;=2,"",INDEX(本部,$CH14+4,$CI14+4)))</f>
        <v/>
      </c>
      <c r="CR16" s="96" t="str">
        <f>IF(CJ14="","",IF(CK14&lt;=2,"",INDEX(本部,$CH14+4,$CI14+6)))</f>
        <v/>
      </c>
      <c r="CS16" s="96"/>
      <c r="CT16" s="96"/>
      <c r="CU16" s="96" t="str">
        <f>IF(CJ14="","",IF(CK14&lt;=2,"",IF($CP14&gt;$CS14,INDEX(本部,$CH14+4,$CI14+4),INDEX(本部,$CH14+4,$CI14+6))))</f>
        <v/>
      </c>
      <c r="CV16" s="96" t="str">
        <f>IF(CJ14="","",IF(CK14&lt;=2,"",IF($CP14&lt;$CS14,INDEX(本部,$CH14+4,$CI14+4),INDEX(本部,$CH14+4,$CI14+6))))</f>
        <v/>
      </c>
      <c r="CW16" s="97"/>
    </row>
    <row r="17" spans="1:101">
      <c r="A17" s="76"/>
      <c r="B17" s="83"/>
      <c r="C17" s="84"/>
      <c r="D17" s="89"/>
      <c r="E17" s="90">
        <f>IF(F17&gt;H17,1,0)</f>
        <v>1</v>
      </c>
      <c r="F17" s="25">
        <v>25</v>
      </c>
      <c r="G17" s="6" t="s">
        <v>92</v>
      </c>
      <c r="H17" s="26">
        <v>16</v>
      </c>
      <c r="I17" s="90">
        <f>IF(H17&gt;F17,1,0)</f>
        <v>0</v>
      </c>
      <c r="J17" s="89"/>
      <c r="K17" s="84"/>
      <c r="L17" s="83"/>
      <c r="M17" s="84"/>
      <c r="N17" s="89"/>
      <c r="O17" s="90">
        <f>IF(P17&gt;R17,1,0)</f>
        <v>0</v>
      </c>
      <c r="P17" s="25">
        <v>14</v>
      </c>
      <c r="Q17" s="6" t="s">
        <v>92</v>
      </c>
      <c r="R17" s="26">
        <v>25</v>
      </c>
      <c r="S17" s="90">
        <f>IF(R17&gt;P17,1,0)</f>
        <v>1</v>
      </c>
      <c r="T17" s="89"/>
      <c r="U17" s="84"/>
      <c r="V17" s="83"/>
      <c r="W17" s="84"/>
      <c r="X17" s="89"/>
      <c r="Y17" s="90">
        <f>IF(Z17&gt;AB17,1,0)</f>
        <v>1</v>
      </c>
      <c r="Z17" s="25">
        <v>25</v>
      </c>
      <c r="AA17" s="6" t="s">
        <v>92</v>
      </c>
      <c r="AB17" s="26">
        <v>17</v>
      </c>
      <c r="AC17" s="90">
        <f>IF(AB17&gt;Z17,1,0)</f>
        <v>0</v>
      </c>
      <c r="AD17" s="89"/>
      <c r="AE17" s="84"/>
      <c r="AF17" s="83"/>
      <c r="AG17" s="84"/>
      <c r="AH17" s="89"/>
      <c r="AI17" s="90">
        <f>IF(AJ17&gt;AL17,1,0)</f>
        <v>1</v>
      </c>
      <c r="AJ17" s="25">
        <v>25</v>
      </c>
      <c r="AK17" s="6" t="s">
        <v>92</v>
      </c>
      <c r="AL17" s="26">
        <v>17</v>
      </c>
      <c r="AM17" s="90">
        <f>IF(AL17&gt;AJ17,1,0)</f>
        <v>0</v>
      </c>
      <c r="AN17" s="89"/>
      <c r="AO17" s="84"/>
      <c r="AP17" s="83"/>
      <c r="AQ17" s="85"/>
      <c r="AR17" s="89"/>
      <c r="AS17" s="90">
        <f>IF(AT17&gt;AV17,1,0)</f>
        <v>0</v>
      </c>
      <c r="AT17" s="25"/>
      <c r="AU17" s="6" t="s">
        <v>92</v>
      </c>
      <c r="AV17" s="26"/>
      <c r="AW17" s="90">
        <f>IF(AV17&gt;AT17,1,0)</f>
        <v>0</v>
      </c>
      <c r="AX17" s="89"/>
      <c r="AY17" s="85"/>
      <c r="AZ17" s="83"/>
      <c r="BA17" s="85"/>
      <c r="BB17" s="89"/>
      <c r="BC17" s="90">
        <f>IF(BD17&gt;BF17,1,0)</f>
        <v>0</v>
      </c>
      <c r="BD17" s="25"/>
      <c r="BE17" s="6" t="s">
        <v>92</v>
      </c>
      <c r="BF17" s="26"/>
      <c r="BG17" s="90">
        <f>IF(BF17&gt;BD17,1,0)</f>
        <v>0</v>
      </c>
      <c r="BH17" s="89"/>
      <c r="BI17" s="85"/>
      <c r="BK17" s="86" t="s">
        <v>70</v>
      </c>
      <c r="BL17" s="87">
        <v>5</v>
      </c>
      <c r="BM17" s="87" t="str">
        <f>$BK17&amp;$BL17</f>
        <v>A5</v>
      </c>
      <c r="BN17" s="87">
        <f>MATCH(BL17,試合順,)</f>
        <v>41</v>
      </c>
      <c r="BO17" s="87">
        <f>MATCH(BK17,コート,)</f>
        <v>21</v>
      </c>
      <c r="BP17" s="87">
        <f>INDEX(本部,$BN17+1,$BO17+5)</f>
        <v>0</v>
      </c>
      <c r="BQ17" s="87">
        <f>IF(BP17="",0,INDEX(本部,$BN17+1,$BO17+2))</f>
        <v>0</v>
      </c>
      <c r="BR17" s="87">
        <f>IF(BP17="","",INDEX(本部,$BN17+1,$BO17+1))</f>
        <v>0</v>
      </c>
      <c r="BS17" s="87">
        <f>IF(BP17="","",INDEX(本部,$BN17+1,$BO17+9))</f>
        <v>0</v>
      </c>
      <c r="BT17" s="87">
        <f>IF(BP17="","",IF(BV17&gt;BY17,BR17,BS17))</f>
        <v>0</v>
      </c>
      <c r="BU17" s="87">
        <f>IF(BP17="","",IF(BT17=BR17,BS17,BR17))</f>
        <v>0</v>
      </c>
      <c r="BV17" s="87">
        <f>IF(BP17="","",INDEX(本部,$BN17+2,$BO17+2))</f>
        <v>0</v>
      </c>
      <c r="BW17" s="87">
        <f>IF(BP17="","",INDEX(本部,$BN17+2,$BO17+4))</f>
        <v>0</v>
      </c>
      <c r="BX17" s="87">
        <f>IF(BP17="","",INDEX(本部,$BN17+2,$BO17+6))</f>
        <v>0</v>
      </c>
      <c r="BY17" s="87">
        <f>IF(BP17="","",INDEX(本部,$BN17+2,$BO17+8))</f>
        <v>0</v>
      </c>
      <c r="BZ17" s="87">
        <f>IF(BP17="","",IF($BV17&gt;$BY17,$BV17,$BY17))</f>
        <v>0</v>
      </c>
      <c r="CA17" s="87">
        <f>IF(BP17="","",IF($BV17&gt;$BY17,INDEX(本部,$BN17+2,$BO17+4),INDEX(本部,$BN17+2,$BO17+6)))</f>
        <v>0</v>
      </c>
      <c r="CB17" s="87">
        <f>IF(BP17="","",IF($BV17&lt;$BY17,INDEX(本部,$BN17+2,$BO17+4),INDEX(本部,$BN17+2,$BO17+6)))</f>
        <v>0</v>
      </c>
      <c r="CC17" s="88">
        <f>IF(BP17="","",IF($BV17&lt;$BY17,$BV17,$BY17))</f>
        <v>0</v>
      </c>
      <c r="CE17" s="86" t="s">
        <v>68</v>
      </c>
      <c r="CF17" s="87">
        <v>1</v>
      </c>
      <c r="CG17" s="87" t="str">
        <f>$CE17&amp;$CF17</f>
        <v>D1</v>
      </c>
      <c r="CH17" s="87">
        <f>MATCH(CF17,女子試合順,)</f>
        <v>1</v>
      </c>
      <c r="CI17" s="87">
        <f>MATCH(CE17,女子コート,)</f>
        <v>11</v>
      </c>
      <c r="CJ17" s="87">
        <f>INDEX(本部,$CH17+1,$CI17+5)</f>
        <v>1</v>
      </c>
      <c r="CK17" s="87">
        <f>IF(CJ17="",0,INDEX(本部,$CH17+1,$CI17+2))</f>
        <v>2</v>
      </c>
      <c r="CL17" s="87" t="str">
        <f>IF(CJ17="","",INDEX(本部,$CH17+1,$CI17+1))</f>
        <v>安来第三</v>
      </c>
      <c r="CM17" s="87" t="str">
        <f>IF(CJ17="","",INDEX(本部,$CH17+1,$CI17+9))</f>
        <v>井口</v>
      </c>
      <c r="CN17" s="87" t="str">
        <f>IF(CJ17="","",IF(CP17&gt;CS17,CL17,CM17))</f>
        <v>井口</v>
      </c>
      <c r="CO17" s="87" t="str">
        <f>IF(CJ17="","",IF(CN17=CL17,CM17,CL17))</f>
        <v>安来第三</v>
      </c>
      <c r="CP17" s="87">
        <f>IF(CJ17="","",INDEX(本部,$CH17+2,$CI17+2))</f>
        <v>0</v>
      </c>
      <c r="CQ17" s="87">
        <f>IF(CJ17="","",INDEX(本部,$CH17+2,$CI17+4))</f>
        <v>23</v>
      </c>
      <c r="CR17" s="87">
        <f>IF(CJ17="","",INDEX(本部,$CH17+2,$CI17+6))</f>
        <v>25</v>
      </c>
      <c r="CS17" s="87">
        <f>IF(CJ17="","",INDEX(本部,$CH17+2,$CI17+8))</f>
        <v>2</v>
      </c>
      <c r="CT17" s="87">
        <f>IF(CJ17="","",IF($CP17&gt;$CS17,$CP17,$CS17))</f>
        <v>2</v>
      </c>
      <c r="CU17" s="87">
        <f>IF(CJ17="","",IF($CP17&gt;$CS17,INDEX(本部,$CH17+2,$CI17+4),INDEX(本部,$CH17+2,$CI17+6)))</f>
        <v>25</v>
      </c>
      <c r="CV17" s="87">
        <f>IF(CJ17="","",IF($CP17&lt;$CS17,INDEX(本部,$CH17+2,$CI17+4),INDEX(本部,$CH17+2,$CI17+6)))</f>
        <v>23</v>
      </c>
      <c r="CW17" s="88">
        <f>IF(CJ17="","",IF($CP17&lt;$CS17,$CP17,$CS17))</f>
        <v>0</v>
      </c>
    </row>
    <row r="18" spans="1:101">
      <c r="A18" s="76"/>
      <c r="B18" s="83"/>
      <c r="C18" s="84"/>
      <c r="D18" s="89"/>
      <c r="E18" s="90">
        <f>IF(F18&gt;H18,1,0)</f>
        <v>0</v>
      </c>
      <c r="F18" s="32"/>
      <c r="G18" s="6" t="s">
        <v>92</v>
      </c>
      <c r="H18" s="31"/>
      <c r="I18" s="90">
        <f>IF(H18&gt;F18,1,0)</f>
        <v>0</v>
      </c>
      <c r="J18" s="89"/>
      <c r="K18" s="84"/>
      <c r="L18" s="83"/>
      <c r="M18" s="84"/>
      <c r="N18" s="89"/>
      <c r="O18" s="90">
        <f>IF(P18&gt;R18,1,0)</f>
        <v>0</v>
      </c>
      <c r="P18" s="32"/>
      <c r="Q18" s="6" t="s">
        <v>92</v>
      </c>
      <c r="R18" s="31"/>
      <c r="S18" s="90">
        <f>IF(R18&gt;P18,1,0)</f>
        <v>0</v>
      </c>
      <c r="T18" s="89"/>
      <c r="U18" s="84"/>
      <c r="V18" s="83"/>
      <c r="W18" s="84"/>
      <c r="X18" s="89"/>
      <c r="Y18" s="90">
        <f>IF(Z18&gt;AB18,1,0)</f>
        <v>1</v>
      </c>
      <c r="Z18" s="32">
        <v>25</v>
      </c>
      <c r="AA18" s="6" t="s">
        <v>92</v>
      </c>
      <c r="AB18" s="31">
        <v>19</v>
      </c>
      <c r="AC18" s="90">
        <f>IF(AB18&gt;Z18,1,0)</f>
        <v>0</v>
      </c>
      <c r="AD18" s="89"/>
      <c r="AE18" s="84"/>
      <c r="AF18" s="83"/>
      <c r="AG18" s="84"/>
      <c r="AH18" s="89"/>
      <c r="AI18" s="90">
        <f>IF(AJ18&gt;AL18,1,0)</f>
        <v>0</v>
      </c>
      <c r="AJ18" s="32">
        <v>16</v>
      </c>
      <c r="AK18" s="6" t="s">
        <v>92</v>
      </c>
      <c r="AL18" s="31">
        <v>25</v>
      </c>
      <c r="AM18" s="90">
        <f>IF(AL18&gt;AJ18,1,0)</f>
        <v>1</v>
      </c>
      <c r="AN18" s="89"/>
      <c r="AO18" s="84"/>
      <c r="AP18" s="83"/>
      <c r="AQ18" s="85"/>
      <c r="AR18" s="89"/>
      <c r="AS18" s="90">
        <f>IF(AT18&gt;AV18,1,0)</f>
        <v>0</v>
      </c>
      <c r="AT18" s="32"/>
      <c r="AU18" s="6" t="s">
        <v>92</v>
      </c>
      <c r="AV18" s="31"/>
      <c r="AW18" s="90">
        <f>IF(AV18&gt;AT18,1,0)</f>
        <v>0</v>
      </c>
      <c r="AX18" s="89"/>
      <c r="AY18" s="85"/>
      <c r="AZ18" s="83"/>
      <c r="BA18" s="85"/>
      <c r="BB18" s="89"/>
      <c r="BC18" s="90">
        <f>IF(BD18&gt;BF18,1,0)</f>
        <v>0</v>
      </c>
      <c r="BD18" s="32"/>
      <c r="BE18" s="6" t="s">
        <v>92</v>
      </c>
      <c r="BF18" s="31"/>
      <c r="BG18" s="90">
        <f>IF(BF18&gt;BD18,1,0)</f>
        <v>0</v>
      </c>
      <c r="BH18" s="89"/>
      <c r="BI18" s="85"/>
      <c r="BK18" s="92"/>
      <c r="BL18" s="93"/>
      <c r="BM18" s="93"/>
      <c r="BN18" s="93"/>
      <c r="BO18" s="93"/>
      <c r="BP18" s="93"/>
      <c r="BQ18" s="93"/>
      <c r="BR18" s="93"/>
      <c r="BS18" s="93"/>
      <c r="BT18" s="93"/>
      <c r="BU18" s="93"/>
      <c r="BV18" s="93"/>
      <c r="BW18" s="93">
        <f>IF(BP17="","",INDEX(本部,$BN17+3,$BO17+4))</f>
        <v>0</v>
      </c>
      <c r="BX18" s="93">
        <f>IF(BP17="","",INDEX(本部,$BN17+3,$BO17+6))</f>
        <v>0</v>
      </c>
      <c r="BY18" s="93"/>
      <c r="BZ18" s="93"/>
      <c r="CA18" s="93" t="str">
        <f>IF(BP17="","",IF(BQ17&lt;2,"",IF($BV17&gt;$BY17,INDEX(本部,$BN17+3,$BO17+4),INDEX(本部,$BN17+3,$BO17+6))))</f>
        <v/>
      </c>
      <c r="CB18" s="93" t="str">
        <f>IF(BP17="","",IF(BQ17&lt;2,"",IF($BV17&lt;$BY17,INDEX(本部,$BN17+3,$BO17+4),INDEX(本部,$BN17+3,$BO17+6))))</f>
        <v/>
      </c>
      <c r="CC18" s="94"/>
      <c r="CE18" s="92"/>
      <c r="CF18" s="93"/>
      <c r="CG18" s="93"/>
      <c r="CH18" s="93"/>
      <c r="CI18" s="93"/>
      <c r="CJ18" s="93"/>
      <c r="CK18" s="93"/>
      <c r="CL18" s="93"/>
      <c r="CM18" s="93"/>
      <c r="CN18" s="93"/>
      <c r="CO18" s="93"/>
      <c r="CP18" s="93"/>
      <c r="CQ18" s="93">
        <f>IF(CJ17="","",INDEX(本部,$CH17+3,$CI17+4))</f>
        <v>23</v>
      </c>
      <c r="CR18" s="93">
        <f>IF(CJ17="","",INDEX(本部,$CH17+3,$CI17+6))</f>
        <v>25</v>
      </c>
      <c r="CS18" s="93"/>
      <c r="CT18" s="93"/>
      <c r="CU18" s="93">
        <f>IF(CJ17="","",IF(CK17&lt;2,"",IF($CP17&gt;$CS17,INDEX(本部,$CH17+3,$CI17+4),INDEX(本部,$CH17+3,$CI17+6))))</f>
        <v>25</v>
      </c>
      <c r="CV18" s="93">
        <f>IF(CJ17="","",IF(CK17&lt;2,"",IF($CP17&lt;$CS17,INDEX(本部,$CH17+3,$CI17+4),INDEX(本部,$CH17+3,$CI17+6))))</f>
        <v>23</v>
      </c>
      <c r="CW18" s="94"/>
    </row>
    <row r="19" spans="1:101">
      <c r="A19" s="76"/>
      <c r="B19" s="83"/>
      <c r="C19" s="98" t="str">
        <f>IF(VLOOKUP(C14,男子,3)=0,"",VLOOKUP(C14,男子,3))</f>
        <v>広島</v>
      </c>
      <c r="D19" s="17"/>
      <c r="E19" s="17"/>
      <c r="F19" s="17"/>
      <c r="G19" s="17"/>
      <c r="H19" s="17"/>
      <c r="I19" s="17"/>
      <c r="J19" s="17"/>
      <c r="K19" s="99" t="str">
        <f>IF(VLOOKUP(K14,男子,3)=0,"",VLOOKUP(K14,男子,3))</f>
        <v>広島</v>
      </c>
      <c r="L19" s="83"/>
      <c r="M19" s="98" t="str">
        <f>IF(VLOOKUP(M14,男子,3)=0,"",VLOOKUP(M14,男子,3))</f>
        <v>鳥取</v>
      </c>
      <c r="N19" s="17"/>
      <c r="O19" s="17"/>
      <c r="P19" s="17"/>
      <c r="Q19" s="17"/>
      <c r="R19" s="17"/>
      <c r="S19" s="17"/>
      <c r="T19" s="17"/>
      <c r="U19" s="100" t="str">
        <f>IF(VLOOKUP(U14,男子,3)=0,"",VLOOKUP(U14,男子,3))</f>
        <v>岡山</v>
      </c>
      <c r="V19" s="83"/>
      <c r="W19" s="100" t="str">
        <f>IF(VLOOKUP(W14,女子,3)=0,"",VLOOKUP(W14,女子,3))</f>
        <v>岡山</v>
      </c>
      <c r="X19" s="17"/>
      <c r="Y19" s="17"/>
      <c r="Z19" s="17"/>
      <c r="AA19" s="17"/>
      <c r="AB19" s="17"/>
      <c r="AC19" s="17"/>
      <c r="AD19" s="17"/>
      <c r="AE19" s="100" t="str">
        <f>IF(VLOOKUP(AE14,女子,3)=0,"",VLOOKUP(AE14,女子,3))</f>
        <v>山口</v>
      </c>
      <c r="AF19" s="83"/>
      <c r="AG19" s="100" t="str">
        <f>IF(VLOOKUP(AG14,女子,3)=0,"",VLOOKUP(AG14,女子,3))</f>
        <v>広島</v>
      </c>
      <c r="AH19" s="17"/>
      <c r="AI19" s="17"/>
      <c r="AJ19" s="17"/>
      <c r="AK19" s="17"/>
      <c r="AL19" s="17"/>
      <c r="AM19" s="17"/>
      <c r="AN19" s="17"/>
      <c r="AO19" s="100" t="str">
        <f>IF(VLOOKUP(AO14,女子,3)=0,"",VLOOKUP(AO14,女子,3))</f>
        <v>山口</v>
      </c>
      <c r="AP19" s="83"/>
      <c r="AQ19" s="100" t="str">
        <f>IF(VLOOKUP(AQ14,女子,3)=0,"",VLOOKUP(AQ14,女子,3))</f>
        <v/>
      </c>
      <c r="AR19" s="17"/>
      <c r="AS19" s="17"/>
      <c r="AT19" s="17"/>
      <c r="AU19" s="17"/>
      <c r="AV19" s="17"/>
      <c r="AW19" s="17"/>
      <c r="AX19" s="17"/>
      <c r="AY19" s="100" t="str">
        <f>IF(VLOOKUP(AY14,女子,3)=0,"",VLOOKUP(AY14,女子,3))</f>
        <v/>
      </c>
      <c r="AZ19" s="83"/>
      <c r="BA19" s="100" t="str">
        <f>IF(VLOOKUP(BA14,女子,3)=0,"",VLOOKUP(BA14,女子,3))</f>
        <v/>
      </c>
      <c r="BB19" s="17"/>
      <c r="BC19" s="17"/>
      <c r="BD19" s="17"/>
      <c r="BE19" s="17"/>
      <c r="BF19" s="17"/>
      <c r="BG19" s="17"/>
      <c r="BH19" s="17"/>
      <c r="BI19" s="100" t="str">
        <f>IF(VLOOKUP(BI14,女子,3)=0,"",VLOOKUP(BI14,女子,3))</f>
        <v/>
      </c>
      <c r="BK19" s="95"/>
      <c r="BL19" s="96"/>
      <c r="BM19" s="96"/>
      <c r="BN19" s="96"/>
      <c r="BO19" s="96"/>
      <c r="BP19" s="96"/>
      <c r="BQ19" s="96"/>
      <c r="BR19" s="96"/>
      <c r="BS19" s="96"/>
      <c r="BT19" s="96"/>
      <c r="BU19" s="96"/>
      <c r="BV19" s="96"/>
      <c r="BW19" s="96" t="str">
        <f>IF(BP17="","",IF(BQ17&lt;=2,"",INDEX(本部,$BN17+4,$BO17+4)))</f>
        <v/>
      </c>
      <c r="BX19" s="96" t="str">
        <f>IF(BP17="","",IF(BQ17&lt;=2,"",INDEX(本部,$BN17+4,$BO17+6)))</f>
        <v/>
      </c>
      <c r="BY19" s="96"/>
      <c r="BZ19" s="96"/>
      <c r="CA19" s="96" t="str">
        <f>IF(BP17="","",IF(BQ17&lt;=2,"",IF($BV17&gt;$BY17,INDEX(本部,$BN17+4,$BO17+4),INDEX(本部,$BN17+4,$BO17+6))))</f>
        <v/>
      </c>
      <c r="CB19" s="96" t="str">
        <f>IF(BP17="","",IF(BQ17&lt;=2,"",IF($BV17&lt;$BY17,INDEX(本部,$BN17+4,$BO17+4),INDEX(本部,$BN17+4,$BO17+6))))</f>
        <v/>
      </c>
      <c r="CC19" s="97"/>
      <c r="CE19" s="95"/>
      <c r="CF19" s="96"/>
      <c r="CG19" s="96"/>
      <c r="CH19" s="96"/>
      <c r="CI19" s="96"/>
      <c r="CJ19" s="96"/>
      <c r="CK19" s="96"/>
      <c r="CL19" s="96"/>
      <c r="CM19" s="96"/>
      <c r="CN19" s="96"/>
      <c r="CO19" s="96"/>
      <c r="CP19" s="96"/>
      <c r="CQ19" s="96" t="str">
        <f>IF(CJ17="","",IF(CK17&lt;=2,"",INDEX(本部,$CH17+4,$CI17+4)))</f>
        <v/>
      </c>
      <c r="CR19" s="96" t="str">
        <f>IF(CJ17="","",IF(CK17&lt;=2,"",INDEX(本部,$CH17+4,$CI17+6)))</f>
        <v/>
      </c>
      <c r="CS19" s="96"/>
      <c r="CT19" s="96"/>
      <c r="CU19" s="96" t="str">
        <f>IF(CJ17="","",IF(CK17&lt;=2,"",IF($CP17&gt;$CS17,INDEX(本部,$CH17+4,$CI17+4),INDEX(本部,$CH17+4,$CI17+6))))</f>
        <v/>
      </c>
      <c r="CV19" s="96" t="str">
        <f>IF(CJ17="","",IF(CK17&lt;=2,"",IF($CP17&lt;$CS17,INDEX(本部,$CH17+4,$CI17+4),INDEX(本部,$CH17+4,$CI17+6))))</f>
        <v/>
      </c>
      <c r="CW19" s="97"/>
    </row>
    <row r="20" spans="1:101">
      <c r="A20" s="76"/>
      <c r="B20" s="83"/>
      <c r="C20" s="101" t="s">
        <v>93</v>
      </c>
      <c r="D20" s="102" t="str">
        <f>INDEX(審判割,MATCH(RIGHT(B14,1),試合順判割,),MATCH(LEFT(B14,1),コート判割,)+2)</f>
        <v>谷川哲也</v>
      </c>
      <c r="E20" s="103"/>
      <c r="F20" s="103"/>
      <c r="G20" s="103"/>
      <c r="H20" s="103"/>
      <c r="I20" s="103"/>
      <c r="J20" s="103"/>
      <c r="K20" s="104"/>
      <c r="L20" s="83"/>
      <c r="M20" s="101" t="s">
        <v>93</v>
      </c>
      <c r="N20" s="102" t="str">
        <f>INDEX(審判割,MATCH(RIGHT(L14,1),試合順判割,),MATCH(LEFT(L14,1),コート判割,)+2)</f>
        <v>川島雅</v>
      </c>
      <c r="O20" s="103"/>
      <c r="P20" s="103"/>
      <c r="Q20" s="103"/>
      <c r="R20" s="103"/>
      <c r="S20" s="103"/>
      <c r="T20" s="103"/>
      <c r="U20" s="104"/>
      <c r="V20" s="83"/>
      <c r="W20" s="101" t="s">
        <v>93</v>
      </c>
      <c r="X20" s="102" t="str">
        <f>INDEX(審判割,MATCH(RIGHT(V14,1),試合順判割,),MATCH(LEFT(V14,1),コート判割,)+2)</f>
        <v>種元桂子</v>
      </c>
      <c r="Y20" s="103"/>
      <c r="Z20" s="103"/>
      <c r="AA20" s="103"/>
      <c r="AB20" s="103"/>
      <c r="AC20" s="103"/>
      <c r="AD20" s="103"/>
      <c r="AE20" s="104"/>
      <c r="AF20" s="83"/>
      <c r="AG20" s="101" t="s">
        <v>93</v>
      </c>
      <c r="AH20" s="102" t="str">
        <f>INDEX(審判割,MATCH(RIGHT(AF14,1),試合順判割,),MATCH(LEFT(AF14,1),コート判割,)+2)</f>
        <v>鷲見晃弘</v>
      </c>
      <c r="AI20" s="103"/>
      <c r="AJ20" s="103"/>
      <c r="AK20" s="103"/>
      <c r="AL20" s="103"/>
      <c r="AM20" s="103"/>
      <c r="AN20" s="103"/>
      <c r="AO20" s="104"/>
      <c r="AP20" s="83"/>
      <c r="AQ20" s="101" t="s">
        <v>93</v>
      </c>
      <c r="AR20" s="102">
        <f>INDEX(審判割,MATCH(RIGHT(AP14,1),試合順判割,),MATCH(LEFT(AP14,1),コート判割,)+2)</f>
        <v>0</v>
      </c>
      <c r="AS20" s="103"/>
      <c r="AT20" s="103"/>
      <c r="AU20" s="103"/>
      <c r="AV20" s="103"/>
      <c r="AW20" s="103"/>
      <c r="AX20" s="103"/>
      <c r="AY20" s="104"/>
      <c r="AZ20" s="83"/>
      <c r="BA20" s="101" t="s">
        <v>93</v>
      </c>
      <c r="BB20" s="102">
        <f>INDEX(審判割,MATCH(RIGHT(AZ14,1),試合順判割,),MATCH(LEFT(AZ14,1),コート判割,)+2)</f>
        <v>0</v>
      </c>
      <c r="BC20" s="103"/>
      <c r="BD20" s="103"/>
      <c r="BE20" s="103"/>
      <c r="BF20" s="103"/>
      <c r="BG20" s="103"/>
      <c r="BH20" s="103"/>
      <c r="BI20" s="104"/>
      <c r="BK20" s="86" t="s">
        <v>66</v>
      </c>
      <c r="BL20" s="87" t="s">
        <v>97</v>
      </c>
      <c r="BM20" s="87" t="str">
        <f>$BK20&amp;$BL20</f>
        <v>C①</v>
      </c>
      <c r="BN20" s="87">
        <f>MATCH(BL20,試合順,)</f>
        <v>51</v>
      </c>
      <c r="BO20" s="87">
        <f>MATCH(BK20,コート,)</f>
        <v>1</v>
      </c>
      <c r="BP20" s="87">
        <f>INDEX(本部,$BN20+1,$BO20+5)</f>
        <v>0</v>
      </c>
      <c r="BQ20" s="87">
        <f>IF(BP20="",0,INDEX(本部,$BN20+1,$BO20+2))</f>
        <v>0</v>
      </c>
      <c r="BR20" s="87">
        <f>IF(BP20="","",INDEX(本部,$BN20+1,$BO20+1))</f>
        <v>0</v>
      </c>
      <c r="BS20" s="87">
        <f>IF(BP20="","",INDEX(本部,$BN20+1,$BO20+9))</f>
        <v>0</v>
      </c>
      <c r="BT20" s="87">
        <f>IF(BP20="","",IF(BV20&gt;BY20,BR20,BS20))</f>
        <v>0</v>
      </c>
      <c r="BU20" s="87">
        <f>IF(BP20="","",IF(BT20=BR20,BS20,BR20))</f>
        <v>0</v>
      </c>
      <c r="BV20" s="87">
        <f>IF(BP20="","",INDEX(本部,$BN20+2,$BO20+2))</f>
        <v>0</v>
      </c>
      <c r="BW20" s="87">
        <f>IF(BP20="","",INDEX(本部,$BN20+2,$BO20+4))</f>
        <v>0</v>
      </c>
      <c r="BX20" s="87">
        <f>IF(BP20="","",INDEX(本部,$BN20+2,$BO20+6))</f>
        <v>0</v>
      </c>
      <c r="BY20" s="87">
        <f>IF(BP20="","",INDEX(本部,$BN20+2,$BO20+8))</f>
        <v>0</v>
      </c>
      <c r="BZ20" s="87">
        <f>IF(BP20="","",IF($BV20&gt;$BY20,$BV20,$BY20))</f>
        <v>0</v>
      </c>
      <c r="CA20" s="87">
        <f>IF(BP20="","",IF($BV20&gt;$BY20,INDEX(本部,$BN20+2,$BO20+4),INDEX(本部,$BN20+2,$BO20+6)))</f>
        <v>0</v>
      </c>
      <c r="CB20" s="87">
        <f>IF(BP20="","",IF($BV20&lt;$BY20,INDEX(本部,$BN20+2,$BO20+4),INDEX(本部,$BN20+2,$BO20+6)))</f>
        <v>0</v>
      </c>
      <c r="CC20" s="88">
        <f>IF(BP20="","",IF($BV20&lt;$BY20,$BV20,$BY20))</f>
        <v>0</v>
      </c>
      <c r="CE20" s="86" t="s">
        <v>68</v>
      </c>
      <c r="CF20" s="87">
        <v>2</v>
      </c>
      <c r="CG20" s="87" t="str">
        <f>$CE20&amp;$CF20</f>
        <v>D2</v>
      </c>
      <c r="CH20" s="87">
        <f>MATCH(CF20,女子試合順,)</f>
        <v>11</v>
      </c>
      <c r="CI20" s="87">
        <f>MATCH(CE20,女子コート,)</f>
        <v>11</v>
      </c>
      <c r="CJ20" s="87">
        <f>INDEX(本部,$CH20+1,$CI20+5)</f>
        <v>1</v>
      </c>
      <c r="CK20" s="87">
        <f>IF(CJ20="",0,INDEX(本部,$CH20+1,$CI20+2))</f>
        <v>2</v>
      </c>
      <c r="CL20" s="87" t="str">
        <f>IF(CJ20="","",INDEX(本部,$CH20+1,$CI20+1))</f>
        <v>気高</v>
      </c>
      <c r="CM20" s="87" t="str">
        <f>IF(CJ20="","",INDEX(本部,$CH20+1,$CI20+9))</f>
        <v>金光学園</v>
      </c>
      <c r="CN20" s="87" t="str">
        <f>IF(CJ20="","",IF(CP20&gt;CS20,CL20,CM20))</f>
        <v>金光学園</v>
      </c>
      <c r="CO20" s="87" t="str">
        <f>IF(CJ20="","",IF(CN20=CL20,CM20,CL20))</f>
        <v>気高</v>
      </c>
      <c r="CP20" s="87">
        <f>IF(CJ20="","",INDEX(本部,$CH20+2,$CI20+2))</f>
        <v>0</v>
      </c>
      <c r="CQ20" s="87">
        <f>IF(CJ20="","",INDEX(本部,$CH20+2,$CI20+4))</f>
        <v>15</v>
      </c>
      <c r="CR20" s="87">
        <f>IF(CJ20="","",INDEX(本部,$CH20+2,$CI20+6))</f>
        <v>25</v>
      </c>
      <c r="CS20" s="87">
        <f>IF(CJ20="","",INDEX(本部,$CH20+2,$CI20+8))</f>
        <v>2</v>
      </c>
      <c r="CT20" s="87">
        <f>IF(CJ20="","",IF($CP20&gt;$CS20,$CP20,$CS20))</f>
        <v>2</v>
      </c>
      <c r="CU20" s="87">
        <f>IF(CJ20="","",IF($CP20&gt;$CS20,INDEX(本部,$CH20+2,$CI20+4),INDEX(本部,$CH20+2,$CI20+6)))</f>
        <v>25</v>
      </c>
      <c r="CV20" s="87">
        <f>IF(CJ20="","",IF($CP20&lt;$CS20,INDEX(本部,$CH20+2,$CI20+4),INDEX(本部,$CH20+2,$CI20+6)))</f>
        <v>15</v>
      </c>
      <c r="CW20" s="88">
        <f>IF(CJ20="","",IF($CP20&lt;$CS20,$CP20,$CS20))</f>
        <v>0</v>
      </c>
    </row>
    <row r="21" spans="1:101">
      <c r="A21" s="76"/>
      <c r="B21" s="83"/>
      <c r="C21" s="101" t="s">
        <v>94</v>
      </c>
      <c r="D21" s="102" t="str">
        <f>INDEX(審判割,MATCH(RIGHT(B14,1),試合順判割,)+1,MATCH(LEFT(B14,1),コート判割,)+2)</f>
        <v>妹尾真人</v>
      </c>
      <c r="E21" s="103"/>
      <c r="F21" s="103"/>
      <c r="G21" s="103"/>
      <c r="H21" s="103"/>
      <c r="I21" s="103"/>
      <c r="J21" s="103"/>
      <c r="K21" s="104"/>
      <c r="L21" s="83"/>
      <c r="M21" s="101" t="s">
        <v>94</v>
      </c>
      <c r="N21" s="102" t="str">
        <f>INDEX(審判割,MATCH(RIGHT(L14,1),試合順判割,)+1,MATCH(LEFT(L14,1),コート判割,)+2)</f>
        <v>越智由夫</v>
      </c>
      <c r="O21" s="103"/>
      <c r="P21" s="103"/>
      <c r="Q21" s="103"/>
      <c r="R21" s="103"/>
      <c r="S21" s="103"/>
      <c r="T21" s="103"/>
      <c r="U21" s="104"/>
      <c r="V21" s="83"/>
      <c r="W21" s="101" t="s">
        <v>94</v>
      </c>
      <c r="X21" s="102" t="str">
        <f>INDEX(審判割,MATCH(RIGHT(V14,1),試合順判割,)+1,MATCH(LEFT(V14,1),コート判割,)+2)</f>
        <v>平石雅彦</v>
      </c>
      <c r="Y21" s="103"/>
      <c r="Z21" s="103"/>
      <c r="AA21" s="103"/>
      <c r="AB21" s="103"/>
      <c r="AC21" s="103"/>
      <c r="AD21" s="103"/>
      <c r="AE21" s="104"/>
      <c r="AF21" s="83"/>
      <c r="AG21" s="101" t="s">
        <v>94</v>
      </c>
      <c r="AH21" s="102" t="str">
        <f>INDEX(審判割,MATCH(RIGHT(AF14,1),試合順判割,)+1,MATCH(LEFT(AF14,1),コート判割,)+2)</f>
        <v>寄友亘</v>
      </c>
      <c r="AI21" s="103"/>
      <c r="AJ21" s="103"/>
      <c r="AK21" s="103"/>
      <c r="AL21" s="103"/>
      <c r="AM21" s="103"/>
      <c r="AN21" s="103"/>
      <c r="AO21" s="104"/>
      <c r="AP21" s="83"/>
      <c r="AQ21" s="101" t="s">
        <v>94</v>
      </c>
      <c r="AR21" s="102">
        <f>INDEX(審判割,MATCH(RIGHT(AP14,1),試合順判割,)+1,MATCH(LEFT(AP14,1),コート判割,)+2)</f>
        <v>0</v>
      </c>
      <c r="AS21" s="103"/>
      <c r="AT21" s="103"/>
      <c r="AU21" s="103"/>
      <c r="AV21" s="103"/>
      <c r="AW21" s="103"/>
      <c r="AX21" s="103"/>
      <c r="AY21" s="104"/>
      <c r="AZ21" s="83"/>
      <c r="BA21" s="101" t="s">
        <v>94</v>
      </c>
      <c r="BB21" s="102">
        <f>INDEX(審判割,MATCH(RIGHT(AZ14,1),試合順判割,)+1,MATCH(LEFT(AZ14,1),コート判割,)+2)</f>
        <v>0</v>
      </c>
      <c r="BC21" s="103"/>
      <c r="BD21" s="103"/>
      <c r="BE21" s="103"/>
      <c r="BF21" s="103"/>
      <c r="BG21" s="103"/>
      <c r="BH21" s="103"/>
      <c r="BI21" s="104"/>
      <c r="BK21" s="92"/>
      <c r="BL21" s="93"/>
      <c r="BM21" s="93"/>
      <c r="BN21" s="93"/>
      <c r="BO21" s="93"/>
      <c r="BP21" s="93"/>
      <c r="BQ21" s="93"/>
      <c r="BR21" s="93"/>
      <c r="BS21" s="93"/>
      <c r="BT21" s="93"/>
      <c r="BU21" s="93"/>
      <c r="BV21" s="93"/>
      <c r="BW21" s="93">
        <f>IF(BP20="","",INDEX(本部,$BN20+3,$BO20+4))</f>
        <v>0</v>
      </c>
      <c r="BX21" s="93">
        <f>IF(BP20="","",INDEX(本部,$BN20+3,$BO20+6))</f>
        <v>0</v>
      </c>
      <c r="BY21" s="93"/>
      <c r="BZ21" s="93"/>
      <c r="CA21" s="93" t="str">
        <f>IF(BP20="","",IF(BQ20&lt;2,"",IF($BV20&gt;$BY20,INDEX(本部,$BN20+3,$BO20+4),INDEX(本部,$BN20+3,$BO20+6))))</f>
        <v/>
      </c>
      <c r="CB21" s="93" t="str">
        <f>IF(BP20="","",IF(BQ20&lt;2,"",IF($BV20&lt;$BY20,INDEX(本部,$BN20+3,$BO20+4),INDEX(本部,$BN20+3,$BO20+6))))</f>
        <v/>
      </c>
      <c r="CC21" s="94"/>
      <c r="CE21" s="92"/>
      <c r="CF21" s="93"/>
      <c r="CG21" s="93"/>
      <c r="CH21" s="93"/>
      <c r="CI21" s="93"/>
      <c r="CJ21" s="93"/>
      <c r="CK21" s="93"/>
      <c r="CL21" s="93"/>
      <c r="CM21" s="93"/>
      <c r="CN21" s="93"/>
      <c r="CO21" s="93"/>
      <c r="CP21" s="93"/>
      <c r="CQ21" s="93">
        <f>IF(CJ20="","",INDEX(本部,$CH20+3,$CI20+4))</f>
        <v>14</v>
      </c>
      <c r="CR21" s="93">
        <f>IF(CJ20="","",INDEX(本部,$CH20+3,$CI20+6))</f>
        <v>25</v>
      </c>
      <c r="CS21" s="93"/>
      <c r="CT21" s="93"/>
      <c r="CU21" s="93">
        <f>IF(CJ20="","",IF(CK20&lt;2,"",IF($CP20&gt;$CS20,INDEX(本部,$CH20+3,$CI20+4),INDEX(本部,$CH20+3,$CI20+6))))</f>
        <v>25</v>
      </c>
      <c r="CV21" s="93">
        <f>IF(CJ20="","",IF(CK20&lt;2,"",IF($CP20&lt;$CS20,INDEX(本部,$CH20+3,$CI20+4),INDEX(本部,$CH20+3,$CI20+6))))</f>
        <v>14</v>
      </c>
      <c r="CW21" s="94"/>
    </row>
    <row r="22" spans="1:101">
      <c r="A22" s="76"/>
      <c r="B22" s="83"/>
      <c r="C22" s="101" t="s">
        <v>95</v>
      </c>
      <c r="D22" s="102" t="str">
        <f>INDEX(審判割,MATCH(RIGHT(B14,1),試合順判割,)+2,MATCH(LEFT(B14,1),コート判割,)+2)</f>
        <v>正川和寿</v>
      </c>
      <c r="E22" s="103"/>
      <c r="F22" s="103"/>
      <c r="G22" s="103"/>
      <c r="H22" s="103"/>
      <c r="I22" s="103"/>
      <c r="J22" s="103"/>
      <c r="K22" s="104"/>
      <c r="L22" s="83"/>
      <c r="M22" s="101" t="s">
        <v>95</v>
      </c>
      <c r="N22" s="102" t="str">
        <f>INDEX(審判割,MATCH(RIGHT(L14,1),試合順判割,)+2,MATCH(LEFT(L14,1),コート判割,)+2)</f>
        <v>柳川行範</v>
      </c>
      <c r="O22" s="103"/>
      <c r="P22" s="103"/>
      <c r="Q22" s="103"/>
      <c r="R22" s="103"/>
      <c r="S22" s="103"/>
      <c r="T22" s="103"/>
      <c r="U22" s="104"/>
      <c r="V22" s="83"/>
      <c r="W22" s="101" t="s">
        <v>95</v>
      </c>
      <c r="X22" s="102" t="str">
        <f>INDEX(審判割,MATCH(RIGHT(V14,1),試合順判割,)+2,MATCH(LEFT(V14,1),コート判割,)+2)</f>
        <v>二反田昭夫</v>
      </c>
      <c r="Y22" s="103"/>
      <c r="Z22" s="103"/>
      <c r="AA22" s="103"/>
      <c r="AB22" s="103"/>
      <c r="AC22" s="103"/>
      <c r="AD22" s="103"/>
      <c r="AE22" s="104"/>
      <c r="AF22" s="83"/>
      <c r="AG22" s="101" t="s">
        <v>95</v>
      </c>
      <c r="AH22" s="102" t="str">
        <f>INDEX(審判割,MATCH(RIGHT(AF14,1),試合順判割,)+2,MATCH(LEFT(AF14,1),コート判割,)+2)</f>
        <v>中田雅子</v>
      </c>
      <c r="AI22" s="103"/>
      <c r="AJ22" s="103"/>
      <c r="AK22" s="103"/>
      <c r="AL22" s="103"/>
      <c r="AM22" s="103"/>
      <c r="AN22" s="103"/>
      <c r="AO22" s="104"/>
      <c r="AP22" s="83"/>
      <c r="AQ22" s="101" t="s">
        <v>95</v>
      </c>
      <c r="AR22" s="102">
        <f>INDEX(審判割,MATCH(RIGHT(AP14,1),試合順判割,)+2,MATCH(LEFT(AP14,1),コート判割,)+2)</f>
        <v>0</v>
      </c>
      <c r="AS22" s="103"/>
      <c r="AT22" s="103"/>
      <c r="AU22" s="103"/>
      <c r="AV22" s="103"/>
      <c r="AW22" s="103"/>
      <c r="AX22" s="103"/>
      <c r="AY22" s="104"/>
      <c r="AZ22" s="83"/>
      <c r="BA22" s="101" t="s">
        <v>95</v>
      </c>
      <c r="BB22" s="102">
        <f>INDEX(審判割,MATCH(RIGHT(AZ14,1),試合順判割,)+2,MATCH(LEFT(AZ14,1),コート判割,)+2)</f>
        <v>0</v>
      </c>
      <c r="BC22" s="103"/>
      <c r="BD22" s="103"/>
      <c r="BE22" s="103"/>
      <c r="BF22" s="103"/>
      <c r="BG22" s="103"/>
      <c r="BH22" s="103"/>
      <c r="BI22" s="104"/>
      <c r="BK22" s="106"/>
      <c r="BL22" s="107"/>
      <c r="BM22" s="107"/>
      <c r="BN22" s="107"/>
      <c r="BO22" s="107"/>
      <c r="BP22" s="96"/>
      <c r="BQ22" s="96"/>
      <c r="BR22" s="96"/>
      <c r="BS22" s="96"/>
      <c r="BT22" s="96"/>
      <c r="BU22" s="96"/>
      <c r="BV22" s="96"/>
      <c r="BW22" s="96" t="str">
        <f>IF(BP20="","",IF(BQ20&lt;=2,"",INDEX(本部,$BN20+4,$BO20+4)))</f>
        <v/>
      </c>
      <c r="BX22" s="96" t="str">
        <f>IF(BP20="","",IF(BQ20&lt;=2,"",INDEX(本部,$BN20+4,$BO20+6)))</f>
        <v/>
      </c>
      <c r="BY22" s="96"/>
      <c r="BZ22" s="96"/>
      <c r="CA22" s="96" t="str">
        <f>IF(BP20="","",IF(BQ20&lt;=2,"",IF($BV20&gt;$BY20,INDEX(本部,$BN20+4,$BO20+4),INDEX(本部,$BN20+4,$BO20+6))))</f>
        <v/>
      </c>
      <c r="CB22" s="96" t="str">
        <f>IF(BP20="","",IF(BQ20&lt;=2,"",IF($BV20&lt;$BY20,INDEX(本部,$BN20+4,$BO20+4),INDEX(本部,$BN20+4,$BO20+6))))</f>
        <v/>
      </c>
      <c r="CC22" s="97"/>
      <c r="CE22" s="106"/>
      <c r="CF22" s="107"/>
      <c r="CG22" s="107"/>
      <c r="CH22" s="107"/>
      <c r="CI22" s="107"/>
      <c r="CJ22" s="96"/>
      <c r="CK22" s="96"/>
      <c r="CL22" s="96"/>
      <c r="CM22" s="96"/>
      <c r="CN22" s="96"/>
      <c r="CO22" s="96"/>
      <c r="CP22" s="96"/>
      <c r="CQ22" s="96" t="str">
        <f>IF(CJ20="","",IF(CK20&lt;=2,"",INDEX(本部,$CH20+4,$CI20+4)))</f>
        <v/>
      </c>
      <c r="CR22" s="96" t="str">
        <f>IF(CJ20="","",IF(CK20&lt;=2,"",INDEX(本部,$CH20+4,$CI20+6)))</f>
        <v/>
      </c>
      <c r="CS22" s="96"/>
      <c r="CT22" s="96"/>
      <c r="CU22" s="96" t="str">
        <f>IF(CJ20="","",IF(CK20&lt;=2,"",IF($CP20&gt;$CS20,INDEX(本部,$CH20+4,$CI20+4),INDEX(本部,$CH20+4,$CI20+6))))</f>
        <v/>
      </c>
      <c r="CV22" s="96" t="str">
        <f>IF(CJ20="","",IF(CK20&lt;=2,"",IF($CP20&lt;$CS20,INDEX(本部,$CH20+4,$CI20+4),INDEX(本部,$CH20+4,$CI20+6))))</f>
        <v/>
      </c>
      <c r="CW22" s="97"/>
    </row>
    <row r="23" spans="1:101">
      <c r="A23" s="76"/>
      <c r="B23" s="105"/>
      <c r="C23" s="78" t="s">
        <v>96</v>
      </c>
      <c r="D23" s="102" t="str">
        <f>INDEX(審判割,MATCH(RIGHT(B14,1),試合順判割,)+3,MATCH(LEFT(B14,1),コート判割,)+2)</f>
        <v>山下・若林・中村・田島</v>
      </c>
      <c r="E23" s="15"/>
      <c r="F23" s="15"/>
      <c r="G23" s="15"/>
      <c r="H23" s="15"/>
      <c r="I23" s="15"/>
      <c r="J23" s="15"/>
      <c r="K23" s="79"/>
      <c r="L23" s="105"/>
      <c r="M23" s="78" t="s">
        <v>96</v>
      </c>
      <c r="N23" s="102" t="str">
        <f>INDEX(審判割,MATCH(RIGHT(L14,1),試合順判割,)+3,MATCH(LEFT(L14,1),コート判割,)+2)</f>
        <v>新川・椿・木村・宗本</v>
      </c>
      <c r="O23" s="15"/>
      <c r="P23" s="15"/>
      <c r="Q23" s="15"/>
      <c r="R23" s="15"/>
      <c r="S23" s="15"/>
      <c r="T23" s="15"/>
      <c r="U23" s="79"/>
      <c r="V23" s="105"/>
      <c r="W23" s="78" t="s">
        <v>96</v>
      </c>
      <c r="X23" s="102" t="str">
        <f>INDEX(審判割,MATCH(RIGHT(V14,1),試合順判割,)+3,MATCH(LEFT(V14,1),コート判割,)+2)</f>
        <v>照山・亀谷・平川・佐藤</v>
      </c>
      <c r="Y23" s="15"/>
      <c r="Z23" s="15"/>
      <c r="AA23" s="15"/>
      <c r="AB23" s="15"/>
      <c r="AC23" s="15"/>
      <c r="AD23" s="15"/>
      <c r="AE23" s="79"/>
      <c r="AF23" s="105"/>
      <c r="AG23" s="78" t="s">
        <v>96</v>
      </c>
      <c r="AH23" s="102" t="str">
        <f>INDEX(審判割,MATCH(RIGHT(AF14,1),試合順判割,)+3,MATCH(LEFT(AF14,1),コート判割,)+2)</f>
        <v>川勝・岡本・岸本・高根沢</v>
      </c>
      <c r="AI23" s="15"/>
      <c r="AJ23" s="15"/>
      <c r="AK23" s="15"/>
      <c r="AL23" s="15"/>
      <c r="AM23" s="15"/>
      <c r="AN23" s="15"/>
      <c r="AO23" s="79"/>
      <c r="AP23" s="105"/>
      <c r="AQ23" s="78" t="s">
        <v>96</v>
      </c>
      <c r="AR23" s="102">
        <f>INDEX(審判割,MATCH(RIGHT(AP14,1),試合順判割,)+3,MATCH(LEFT(AP14,1),コート判割,)+2)</f>
        <v>0</v>
      </c>
      <c r="AS23" s="15"/>
      <c r="AT23" s="15"/>
      <c r="AU23" s="15"/>
      <c r="AV23" s="15"/>
      <c r="AW23" s="15"/>
      <c r="AX23" s="15"/>
      <c r="AY23" s="79"/>
      <c r="AZ23" s="105"/>
      <c r="BA23" s="78" t="s">
        <v>96</v>
      </c>
      <c r="BB23" s="102">
        <f>INDEX(審判割,MATCH(RIGHT(AZ14,1),試合順判割,)+3,MATCH(LEFT(AZ14,1),コート判割,)+2)</f>
        <v>0</v>
      </c>
      <c r="BC23" s="15"/>
      <c r="BD23" s="15"/>
      <c r="BE23" s="15"/>
      <c r="BF23" s="15"/>
      <c r="BG23" s="15"/>
      <c r="BH23" s="15"/>
      <c r="BI23" s="79"/>
      <c r="BK23" s="86" t="s">
        <v>66</v>
      </c>
      <c r="BL23" s="87" t="s">
        <v>98</v>
      </c>
      <c r="BM23" s="87" t="str">
        <f>$BK23&amp;$BL23</f>
        <v>C②</v>
      </c>
      <c r="BN23" s="87">
        <f>MATCH(BL23,試合順,)</f>
        <v>61</v>
      </c>
      <c r="BO23" s="87">
        <f>MATCH(BK23,コート,)</f>
        <v>1</v>
      </c>
      <c r="BP23" s="87">
        <f>INDEX(本部,$BN23+1,$BO23+5)</f>
        <v>0</v>
      </c>
      <c r="BQ23" s="87">
        <f>IF(BP23="",0,INDEX(本部,$BN23+1,$BO23+2))</f>
        <v>0</v>
      </c>
      <c r="BR23" s="87">
        <f>IF(BP23="","",INDEX(本部,$BN23+1,$BO23+1))</f>
        <v>0</v>
      </c>
      <c r="BS23" s="87">
        <f>IF(BP23="","",INDEX(本部,$BN23+1,$BO23+9))</f>
        <v>0</v>
      </c>
      <c r="BT23" s="87">
        <f>IF(BP23="","",IF(BV23&gt;BY23,BR23,BS23))</f>
        <v>0</v>
      </c>
      <c r="BU23" s="87">
        <f>IF(BP23="","",IF(BT23=BR23,BS23,BR23))</f>
        <v>0</v>
      </c>
      <c r="BV23" s="87">
        <f>IF(BP23="","",INDEX(本部,$BN23+2,$BO23+2))</f>
        <v>0</v>
      </c>
      <c r="BW23" s="87">
        <f>IF(BP23="","",INDEX(本部,$BN23+2,$BO23+4))</f>
        <v>0</v>
      </c>
      <c r="BX23" s="87">
        <f>IF(BP23="","",INDEX(本部,$BN23+2,$BO23+6))</f>
        <v>0</v>
      </c>
      <c r="BY23" s="87">
        <f>IF(BP23="","",INDEX(本部,$BN23+2,$BO23+8))</f>
        <v>0</v>
      </c>
      <c r="BZ23" s="87">
        <f>IF(BP23="","",IF($BV23&gt;$BY23,$BV23,$BY23))</f>
        <v>0</v>
      </c>
      <c r="CA23" s="87">
        <f>IF(BP23="","",IF($BV23&gt;$BY23,INDEX(本部,$BN23+2,$BO23+4),INDEX(本部,$BN23+2,$BO23+6)))</f>
        <v>0</v>
      </c>
      <c r="CB23" s="87">
        <f>IF(BP23="","",IF($BV23&lt;$BY23,INDEX(本部,$BN23+2,$BO23+4),INDEX(本部,$BN23+2,$BO23+6)))</f>
        <v>0</v>
      </c>
      <c r="CC23" s="88">
        <f>IF(BP23="","",IF($BV23&lt;$BY23,$BV23,$BY23))</f>
        <v>0</v>
      </c>
      <c r="CE23" s="86" t="s">
        <v>68</v>
      </c>
      <c r="CF23" s="87">
        <v>3</v>
      </c>
      <c r="CG23" s="87" t="str">
        <f>$CE23&amp;$CF23</f>
        <v>D3</v>
      </c>
      <c r="CH23" s="87">
        <f>MATCH(CF23,女子試合順,)</f>
        <v>21</v>
      </c>
      <c r="CI23" s="87">
        <f>MATCH(CE23,女子コート,)</f>
        <v>11</v>
      </c>
      <c r="CJ23" s="87">
        <f>INDEX(本部,$CH23+1,$CI23+5)</f>
        <v>1</v>
      </c>
      <c r="CK23" s="87">
        <f>IF(CJ23="",0,INDEX(本部,$CH23+1,$CI23+2))</f>
        <v>3</v>
      </c>
      <c r="CL23" s="87" t="str">
        <f>IF(CJ23="","",INDEX(本部,$CH23+1,$CI23+1))</f>
        <v>井口</v>
      </c>
      <c r="CM23" s="87" t="str">
        <f>IF(CJ23="","",INDEX(本部,$CH23+1,$CI23+9))</f>
        <v>金光学園</v>
      </c>
      <c r="CN23" s="87" t="str">
        <f>IF(CJ23="","",IF(CP23&gt;CS23,CL23,CM23))</f>
        <v>井口</v>
      </c>
      <c r="CO23" s="87" t="str">
        <f>IF(CJ23="","",IF(CN23=CL23,CM23,CL23))</f>
        <v>金光学園</v>
      </c>
      <c r="CP23" s="87">
        <f>IF(CJ23="","",INDEX(本部,$CH23+2,$CI23+2))</f>
        <v>2</v>
      </c>
      <c r="CQ23" s="87">
        <f>IF(CJ23="","",INDEX(本部,$CH23+2,$CI23+4))</f>
        <v>25</v>
      </c>
      <c r="CR23" s="87">
        <f>IF(CJ23="","",INDEX(本部,$CH23+2,$CI23+6))</f>
        <v>22</v>
      </c>
      <c r="CS23" s="87">
        <f>IF(CJ23="","",INDEX(本部,$CH23+2,$CI23+8))</f>
        <v>1</v>
      </c>
      <c r="CT23" s="87">
        <f>IF(CJ23="","",IF($CP23&gt;$CS23,$CP23,$CS23))</f>
        <v>2</v>
      </c>
      <c r="CU23" s="87">
        <f>IF(CJ23="","",IF($CP23&gt;$CS23,INDEX(本部,$CH23+2,$CI23+4),INDEX(本部,$CH23+2,$CI23+6)))</f>
        <v>25</v>
      </c>
      <c r="CV23" s="87">
        <f>IF(CJ23="","",IF($CP23&lt;$CS23,INDEX(本部,$CH23+2,$CI23+4),INDEX(本部,$CH23+2,$CI23+6)))</f>
        <v>22</v>
      </c>
      <c r="CW23" s="88">
        <f>IF(CJ23="","",IF($CP23&lt;$CS23,$CP23,$CS23))</f>
        <v>1</v>
      </c>
    </row>
    <row r="24" spans="1:101">
      <c r="A24" s="76">
        <v>3</v>
      </c>
      <c r="B24" s="77" t="str">
        <f>B$3&amp;$A24</f>
        <v>C3</v>
      </c>
      <c r="C24" s="108">
        <v>2</v>
      </c>
      <c r="D24" s="15"/>
      <c r="E24" s="15"/>
      <c r="F24" s="15"/>
      <c r="G24" s="15"/>
      <c r="H24" s="15"/>
      <c r="I24" s="15"/>
      <c r="J24" s="15"/>
      <c r="K24" s="109">
        <v>3</v>
      </c>
      <c r="L24" s="77" t="str">
        <f>L$3&amp;$A24</f>
        <v>D3</v>
      </c>
      <c r="M24" s="109">
        <v>6</v>
      </c>
      <c r="N24" s="15"/>
      <c r="O24" s="15"/>
      <c r="P24" s="15"/>
      <c r="Q24" s="15"/>
      <c r="R24" s="15"/>
      <c r="S24" s="15"/>
      <c r="T24" s="15"/>
      <c r="U24" s="109">
        <v>8</v>
      </c>
      <c r="V24" s="77" t="str">
        <f>V$3&amp;$A24</f>
        <v>A3</v>
      </c>
      <c r="W24" s="108">
        <v>1</v>
      </c>
      <c r="X24" s="15"/>
      <c r="Y24" s="15"/>
      <c r="Z24" s="15"/>
      <c r="AA24" s="15"/>
      <c r="AB24" s="15"/>
      <c r="AC24" s="15"/>
      <c r="AD24" s="15"/>
      <c r="AE24" s="109">
        <v>3</v>
      </c>
      <c r="AF24" s="77" t="str">
        <f>AF$3&amp;$A24</f>
        <v>B3</v>
      </c>
      <c r="AG24" s="108">
        <v>5</v>
      </c>
      <c r="AH24" s="15"/>
      <c r="AI24" s="15"/>
      <c r="AJ24" s="15"/>
      <c r="AK24" s="15"/>
      <c r="AL24" s="15"/>
      <c r="AM24" s="15"/>
      <c r="AN24" s="15"/>
      <c r="AO24" s="109">
        <v>8</v>
      </c>
      <c r="AP24" s="77" t="str">
        <f>AP$3&amp;$A24</f>
        <v>E3</v>
      </c>
      <c r="AQ24" s="78">
        <v>11</v>
      </c>
      <c r="AR24" s="15"/>
      <c r="AS24" s="15"/>
      <c r="AT24" s="15"/>
      <c r="AU24" s="15"/>
      <c r="AV24" s="15"/>
      <c r="AW24" s="15"/>
      <c r="AX24" s="15"/>
      <c r="AY24" s="79" t="s">
        <v>99</v>
      </c>
      <c r="AZ24" s="77" t="str">
        <f>AZ$3&amp;$A24</f>
        <v>F3</v>
      </c>
      <c r="BA24" s="79" t="s">
        <v>100</v>
      </c>
      <c r="BB24" s="15"/>
      <c r="BC24" s="15"/>
      <c r="BD24" s="15"/>
      <c r="BE24" s="15"/>
      <c r="BF24" s="15"/>
      <c r="BG24" s="15"/>
      <c r="BH24" s="15"/>
      <c r="BI24" s="79">
        <v>20</v>
      </c>
      <c r="BK24" s="92"/>
      <c r="BL24" s="93"/>
      <c r="BM24" s="93"/>
      <c r="BN24" s="93"/>
      <c r="BO24" s="93"/>
      <c r="BP24" s="93"/>
      <c r="BQ24" s="93"/>
      <c r="BR24" s="93"/>
      <c r="BS24" s="93"/>
      <c r="BT24" s="93"/>
      <c r="BU24" s="93"/>
      <c r="BV24" s="93"/>
      <c r="BW24" s="93">
        <f>IF(BP23="","",INDEX(本部,$BN23+3,$BO23+4))</f>
        <v>0</v>
      </c>
      <c r="BX24" s="93">
        <f>IF(BP23="","",INDEX(本部,$BN23+3,$BO23+6))</f>
        <v>0</v>
      </c>
      <c r="BY24" s="93"/>
      <c r="BZ24" s="93"/>
      <c r="CA24" s="93" t="str">
        <f>IF(BP23="","",IF(BQ23&lt;2,"",IF($BV23&gt;$BY23,INDEX(本部,$BN23+3,$BO23+4),INDEX(本部,$BN23+3,$BO23+6))))</f>
        <v/>
      </c>
      <c r="CB24" s="93" t="str">
        <f>IF(BP23="","",IF(BQ23&lt;2,"",IF($BV23&lt;$BY23,INDEX(本部,$BN23+3,$BO23+4),INDEX(本部,$BN23+3,$BO23+6))))</f>
        <v/>
      </c>
      <c r="CC24" s="94"/>
      <c r="CE24" s="92"/>
      <c r="CF24" s="93"/>
      <c r="CG24" s="93"/>
      <c r="CH24" s="93"/>
      <c r="CI24" s="93"/>
      <c r="CJ24" s="93"/>
      <c r="CK24" s="93"/>
      <c r="CL24" s="93"/>
      <c r="CM24" s="93"/>
      <c r="CN24" s="93"/>
      <c r="CO24" s="93"/>
      <c r="CP24" s="93"/>
      <c r="CQ24" s="93">
        <f>IF(CJ23="","",INDEX(本部,$CH23+3,$CI23+4))</f>
        <v>20</v>
      </c>
      <c r="CR24" s="93">
        <f>IF(CJ23="","",INDEX(本部,$CH23+3,$CI23+6))</f>
        <v>25</v>
      </c>
      <c r="CS24" s="93"/>
      <c r="CT24" s="93"/>
      <c r="CU24" s="93">
        <f>IF(CJ23="","",IF(CK23&lt;2,"",IF($CP23&gt;$CS23,INDEX(本部,$CH23+3,$CI23+4),INDEX(本部,$CH23+3,$CI23+6))))</f>
        <v>20</v>
      </c>
      <c r="CV24" s="93">
        <f>IF(CJ23="","",IF(CK23&lt;2,"",IF($CP23&lt;$CS23,INDEX(本部,$CH23+3,$CI23+4),INDEX(本部,$CH23+3,$CI23+6))))</f>
        <v>25</v>
      </c>
      <c r="CW24" s="94"/>
    </row>
    <row r="25" spans="1:101" ht="13.5" customHeight="1">
      <c r="A25" s="76"/>
      <c r="B25" s="83"/>
      <c r="C25" s="84" t="str">
        <f>IF(VLOOKUP(C24,男子,2)=0,"",VLOOKUP(C24,男子,2))</f>
        <v>落合</v>
      </c>
      <c r="D25" s="17">
        <f>IF(G25="","",COUNT(F26:F28))</f>
        <v>2</v>
      </c>
      <c r="E25" s="17"/>
      <c r="F25" s="17"/>
      <c r="G25" s="17">
        <f>IF(OR(ISBLANK(F26),ISBLANK(H26))=TRUE,"",1)</f>
        <v>1</v>
      </c>
      <c r="H25" s="17"/>
      <c r="I25" s="17"/>
      <c r="J25" s="17"/>
      <c r="K25" s="84" t="str">
        <f>IF(VLOOKUP(K24,男子,2)=0,"",VLOOKUP(K24,男子,2))</f>
        <v>城山北</v>
      </c>
      <c r="L25" s="83"/>
      <c r="M25" s="84" t="str">
        <f>IF(VLOOKUP(M24,男子,2)=0,"",VLOOKUP(M24,男子,2))</f>
        <v>井口</v>
      </c>
      <c r="N25" s="17">
        <f>IF(Q25="","",COUNT(P26:P28))</f>
        <v>3</v>
      </c>
      <c r="O25" s="17"/>
      <c r="P25" s="17"/>
      <c r="Q25" s="17">
        <f>IF(OR(ISBLANK(P26),ISBLANK(R26))=TRUE,"",1)</f>
        <v>1</v>
      </c>
      <c r="R25" s="17"/>
      <c r="S25" s="17"/>
      <c r="T25" s="17"/>
      <c r="U25" s="84" t="str">
        <f>IF(VLOOKUP(U24,男子,2)=0,"",VLOOKUP(U24,男子,2))</f>
        <v>金光学園</v>
      </c>
      <c r="V25" s="83"/>
      <c r="W25" s="84" t="str">
        <f>IF(VLOOKUP(W24,女子,2)=0,"",VLOOKUP(W24,女子,2))</f>
        <v>可部</v>
      </c>
      <c r="X25" s="17">
        <f>IF(AA25="","",COUNT(Z26:Z28))</f>
        <v>2</v>
      </c>
      <c r="Y25" s="17"/>
      <c r="Z25" s="17"/>
      <c r="AA25" s="17">
        <f>IF(OR(ISBLANK(Z26),ISBLANK(AB26))=TRUE,"",1)</f>
        <v>1</v>
      </c>
      <c r="AB25" s="17"/>
      <c r="AC25" s="17"/>
      <c r="AD25" s="17"/>
      <c r="AE25" s="84" t="str">
        <f>IF(VLOOKUP(AE24,女子,2)=0,"",VLOOKUP(AE24,女子,2))</f>
        <v>理大附</v>
      </c>
      <c r="AF25" s="83"/>
      <c r="AG25" s="84" t="str">
        <f>IF(VLOOKUP(AG24,女子,2)=0,"",VLOOKUP(AG24,女子,2))</f>
        <v>就実</v>
      </c>
      <c r="AH25" s="17">
        <f>IF(AK25="","",COUNT(AJ26:AJ28))</f>
        <v>2</v>
      </c>
      <c r="AI25" s="17"/>
      <c r="AJ25" s="17"/>
      <c r="AK25" s="17">
        <f>IF(OR(ISBLANK(AJ26),ISBLANK(AL26))=TRUE,"",1)</f>
        <v>1</v>
      </c>
      <c r="AL25" s="17"/>
      <c r="AM25" s="17"/>
      <c r="AN25" s="17"/>
      <c r="AO25" s="84" t="str">
        <f>IF(VLOOKUP(AO24,女子,2)=0,"",VLOOKUP(AO24,女子,2))</f>
        <v>佐波</v>
      </c>
      <c r="AP25" s="83"/>
      <c r="AQ25" s="85" t="str">
        <f>IF(VLOOKUP(AQ24,女子,2)=0,"",VLOOKUP(AQ24,女子,2))</f>
        <v/>
      </c>
      <c r="AR25" s="17" t="str">
        <f>IF(AU25="","",COUNT(AT26:AT28))</f>
        <v/>
      </c>
      <c r="AS25" s="17"/>
      <c r="AT25" s="17"/>
      <c r="AU25" s="17" t="str">
        <f>IF(OR(ISBLANK(AT26),ISBLANK(AV26))=TRUE,"",1)</f>
        <v/>
      </c>
      <c r="AV25" s="17"/>
      <c r="AW25" s="17"/>
      <c r="AX25" s="17"/>
      <c r="AY25" s="85" t="str">
        <f>INDEX(女子記録,MATCH(LEFT(AY24,2),女子ゲーム,),MATCH(RIGHT(AY24,2),女子記録タイトル,))</f>
        <v/>
      </c>
      <c r="AZ25" s="83"/>
      <c r="BA25" s="110" t="str">
        <f>INDEX(女子記録,MATCH(LEFT(BA24,2),女子ゲーム,),MATCH(RIGHT(BA24,2),女子記録タイトル,))</f>
        <v/>
      </c>
      <c r="BB25" s="17" t="str">
        <f>IF(BE25="","",COUNT(BD26:BD28))</f>
        <v/>
      </c>
      <c r="BC25" s="17"/>
      <c r="BD25" s="17"/>
      <c r="BE25" s="17" t="str">
        <f>IF(OR(ISBLANK(BD26),ISBLANK(BF26))=TRUE,"",1)</f>
        <v/>
      </c>
      <c r="BF25" s="17"/>
      <c r="BG25" s="17"/>
      <c r="BH25" s="17"/>
      <c r="BI25" s="85" t="str">
        <f>IF(VLOOKUP(BI24,女子,2)=0,"",VLOOKUP(BI24,女子,2))</f>
        <v/>
      </c>
      <c r="BK25" s="95"/>
      <c r="BL25" s="96"/>
      <c r="BM25" s="96"/>
      <c r="BN25" s="96"/>
      <c r="BO25" s="96"/>
      <c r="BP25" s="96"/>
      <c r="BQ25" s="96"/>
      <c r="BR25" s="96"/>
      <c r="BS25" s="96"/>
      <c r="BT25" s="96"/>
      <c r="BU25" s="96"/>
      <c r="BV25" s="96"/>
      <c r="BW25" s="96" t="str">
        <f>IF(BP23="","",IF(BQ23&lt;=2,"",INDEX(本部,$BN23+4,$BO23+4)))</f>
        <v/>
      </c>
      <c r="BX25" s="96" t="str">
        <f>IF(BP23="","",IF(BQ23&lt;=2,"",INDEX(本部,$BN23+4,$BO23+6)))</f>
        <v/>
      </c>
      <c r="BY25" s="96"/>
      <c r="BZ25" s="96"/>
      <c r="CA25" s="96" t="str">
        <f>IF(BP23="","",IF(BQ23&lt;=2,"",IF($BV23&gt;$BY23,INDEX(本部,$BN23+4,$BO23+4),INDEX(本部,$BN23+4,$BO23+6))))</f>
        <v/>
      </c>
      <c r="CB25" s="96" t="str">
        <f>IF(BP23="","",IF(BQ23&lt;=2,"",IF($BV23&lt;$BY23,INDEX(本部,$BN23+4,$BO23+4),INDEX(本部,$BN23+4,$BO23+6))))</f>
        <v/>
      </c>
      <c r="CC25" s="97"/>
      <c r="CE25" s="95"/>
      <c r="CF25" s="96"/>
      <c r="CG25" s="96"/>
      <c r="CH25" s="96"/>
      <c r="CI25" s="96"/>
      <c r="CJ25" s="96"/>
      <c r="CK25" s="96"/>
      <c r="CL25" s="96"/>
      <c r="CM25" s="96"/>
      <c r="CN25" s="96"/>
      <c r="CO25" s="96"/>
      <c r="CP25" s="96"/>
      <c r="CQ25" s="96">
        <f>IF(CJ23="","",IF(CK23&lt;=2,"",INDEX(本部,$CH23+4,$CI23+4)))</f>
        <v>25</v>
      </c>
      <c r="CR25" s="96">
        <f>IF(CJ23="","",IF(CK23&lt;=2,"",INDEX(本部,$CH23+4,$CI23+6)))</f>
        <v>21</v>
      </c>
      <c r="CS25" s="96"/>
      <c r="CT25" s="96"/>
      <c r="CU25" s="96">
        <f>IF(CJ23="","",IF(CK23&lt;=2,"",IF($CP23&gt;$CS23,INDEX(本部,$CH23+4,$CI23+4),INDEX(本部,$CH23+4,$CI23+6))))</f>
        <v>25</v>
      </c>
      <c r="CV25" s="96">
        <f>IF(CJ23="","",IF(CK23&lt;=2,"",IF($CP23&lt;$CS23,INDEX(本部,$CH23+4,$CI23+4),INDEX(本部,$CH23+4,$CI23+6))))</f>
        <v>21</v>
      </c>
      <c r="CW25" s="97"/>
    </row>
    <row r="26" spans="1:101" ht="13.5" customHeight="1">
      <c r="A26" s="76"/>
      <c r="B26" s="83"/>
      <c r="C26" s="84"/>
      <c r="D26" s="89">
        <f>IF(G25="","",SUM(E26:E28))</f>
        <v>0</v>
      </c>
      <c r="E26" s="90">
        <f>IF(F26&gt;H26,1,0)</f>
        <v>0</v>
      </c>
      <c r="F26" s="18">
        <v>23</v>
      </c>
      <c r="G26" s="6" t="s">
        <v>92</v>
      </c>
      <c r="H26" s="16">
        <v>25</v>
      </c>
      <c r="I26" s="90">
        <f>IF(H26&gt;F26,1,0)</f>
        <v>1</v>
      </c>
      <c r="J26" s="89">
        <f>IF(G25="","",SUM(I26:I28))</f>
        <v>2</v>
      </c>
      <c r="K26" s="84"/>
      <c r="L26" s="83"/>
      <c r="M26" s="84"/>
      <c r="N26" s="89">
        <f>IF(Q25="","",SUM(O26:O28))</f>
        <v>2</v>
      </c>
      <c r="O26" s="90">
        <f>IF(P26&gt;R26,1,0)</f>
        <v>1</v>
      </c>
      <c r="P26" s="18">
        <v>25</v>
      </c>
      <c r="Q26" s="6" t="s">
        <v>92</v>
      </c>
      <c r="R26" s="16">
        <v>22</v>
      </c>
      <c r="S26" s="90">
        <f>IF(R26&gt;P26,1,0)</f>
        <v>0</v>
      </c>
      <c r="T26" s="89">
        <f>IF(Q25="","",SUM(S26:S28))</f>
        <v>1</v>
      </c>
      <c r="U26" s="84"/>
      <c r="V26" s="83"/>
      <c r="W26" s="84"/>
      <c r="X26" s="89">
        <f>IF(AA25="","",SUM(Y26:Y28))</f>
        <v>2</v>
      </c>
      <c r="Y26" s="90">
        <f>IF(Z26&gt;AB26,1,0)</f>
        <v>1</v>
      </c>
      <c r="Z26" s="18">
        <v>25</v>
      </c>
      <c r="AA26" s="6" t="s">
        <v>92</v>
      </c>
      <c r="AB26" s="16">
        <v>19</v>
      </c>
      <c r="AC26" s="90">
        <f>IF(AB26&gt;Z26,1,0)</f>
        <v>0</v>
      </c>
      <c r="AD26" s="89">
        <f>IF(AA25="","",SUM(AC26:AC28))</f>
        <v>0</v>
      </c>
      <c r="AE26" s="84"/>
      <c r="AF26" s="83"/>
      <c r="AG26" s="84"/>
      <c r="AH26" s="89">
        <f>IF(AK25="","",SUM(AI26:AI28))</f>
        <v>2</v>
      </c>
      <c r="AI26" s="90">
        <f>IF(AJ26&gt;AL26,1,0)</f>
        <v>1</v>
      </c>
      <c r="AJ26" s="18">
        <v>25</v>
      </c>
      <c r="AK26" s="6" t="s">
        <v>92</v>
      </c>
      <c r="AL26" s="16">
        <v>14</v>
      </c>
      <c r="AM26" s="90">
        <f>IF(AL26&gt;AJ26,1,0)</f>
        <v>0</v>
      </c>
      <c r="AN26" s="89">
        <f>IF(AK25="","",SUM(AM26:AM28))</f>
        <v>0</v>
      </c>
      <c r="AO26" s="84"/>
      <c r="AP26" s="83"/>
      <c r="AQ26" s="85"/>
      <c r="AR26" s="89" t="str">
        <f>IF(AU25="","",SUM(AS26:AS28))</f>
        <v/>
      </c>
      <c r="AS26" s="90">
        <f>IF(AT26&gt;AV26,1,0)</f>
        <v>0</v>
      </c>
      <c r="AT26" s="18"/>
      <c r="AU26" s="6" t="s">
        <v>92</v>
      </c>
      <c r="AV26" s="16"/>
      <c r="AW26" s="90">
        <f>IF(AV26&gt;AT26,1,0)</f>
        <v>0</v>
      </c>
      <c r="AX26" s="89" t="str">
        <f>IF(AU25="","",SUM(AW26:AW28))</f>
        <v/>
      </c>
      <c r="AY26" s="85"/>
      <c r="AZ26" s="83"/>
      <c r="BA26" s="110"/>
      <c r="BB26" s="89" t="str">
        <f>IF(BE25="","",SUM(BC26:BC28))</f>
        <v/>
      </c>
      <c r="BC26" s="90">
        <f>IF(BD26&gt;BF26,1,0)</f>
        <v>0</v>
      </c>
      <c r="BD26" s="18"/>
      <c r="BE26" s="6" t="s">
        <v>92</v>
      </c>
      <c r="BF26" s="16"/>
      <c r="BG26" s="90">
        <f>IF(BF26&gt;BD26,1,0)</f>
        <v>0</v>
      </c>
      <c r="BH26" s="89" t="str">
        <f>IF(BE25="","",SUM(BG26:BG28))</f>
        <v/>
      </c>
      <c r="BI26" s="85"/>
      <c r="BK26" s="86" t="s">
        <v>71</v>
      </c>
      <c r="BL26" s="87">
        <v>1</v>
      </c>
      <c r="BM26" s="87" t="str">
        <f>$BK26&amp;$BL26</f>
        <v>B1</v>
      </c>
      <c r="BN26" s="87">
        <f>MATCH(BL26,試合順,)</f>
        <v>1</v>
      </c>
      <c r="BO26" s="87">
        <f>MATCH(BK26,コート,)</f>
        <v>31</v>
      </c>
      <c r="BP26" s="87">
        <f>INDEX(本部,$BN26+1,$BO26+5)</f>
        <v>1</v>
      </c>
      <c r="BQ26" s="87">
        <f>IF(BP26="",0,INDEX(本部,$BN26+1,$BO26+2))</f>
        <v>2</v>
      </c>
      <c r="BR26" s="87" t="str">
        <f>IF(BP26="","",INDEX(本部,$BN26+1,$BO26+1))</f>
        <v>就実</v>
      </c>
      <c r="BS26" s="87" t="str">
        <f>IF(BP26="","",INDEX(本部,$BN26+1,$BO26+9))</f>
        <v>翠町</v>
      </c>
      <c r="BT26" s="87" t="str">
        <f>IF(BP26="","",IF(BV26&gt;BY26,BR26,BS26))</f>
        <v>就実</v>
      </c>
      <c r="BU26" s="87" t="str">
        <f>IF(BP26="","",IF(BT26=BR26,BS26,BR26))</f>
        <v>翠町</v>
      </c>
      <c r="BV26" s="87">
        <f>IF(BP26="","",INDEX(本部,$BN26+2,$BO26+2))</f>
        <v>2</v>
      </c>
      <c r="BW26" s="87">
        <f>IF(BP26="","",INDEX(本部,$BN26+2,$BO26+4))</f>
        <v>25</v>
      </c>
      <c r="BX26" s="87">
        <f>IF(BP26="","",INDEX(本部,$BN26+2,$BO26+6))</f>
        <v>17</v>
      </c>
      <c r="BY26" s="87">
        <f>IF(BP26="","",INDEX(本部,$BN26+2,$BO26+8))</f>
        <v>0</v>
      </c>
      <c r="BZ26" s="87">
        <f>IF(BP26="","",IF($BV26&gt;$BY26,$BV26,$BY26))</f>
        <v>2</v>
      </c>
      <c r="CA26" s="87">
        <f>IF(BP26="","",IF($BV26&gt;$BY26,INDEX(本部,$BN26+2,$BO26+4),INDEX(本部,$BN26+2,$BO26+6)))</f>
        <v>25</v>
      </c>
      <c r="CB26" s="87">
        <f>IF(BP26="","",IF($BV26&lt;$BY26,INDEX(本部,$BN26+2,$BO26+4),INDEX(本部,$BN26+2,$BO26+6)))</f>
        <v>17</v>
      </c>
      <c r="CC26" s="88">
        <f>IF(BP26="","",IF($BV26&lt;$BY26,$BV26,$BY26))</f>
        <v>0</v>
      </c>
      <c r="CE26" s="86" t="s">
        <v>68</v>
      </c>
      <c r="CF26" s="87">
        <v>4</v>
      </c>
      <c r="CG26" s="87" t="str">
        <f>$CE26&amp;$CF26</f>
        <v>D4</v>
      </c>
      <c r="CH26" s="87">
        <f>MATCH(CF26,女子試合順,)</f>
        <v>31</v>
      </c>
      <c r="CI26" s="87">
        <f>MATCH(CE26,女子コート,)</f>
        <v>11</v>
      </c>
      <c r="CJ26" s="87">
        <f>INDEX(本部,$CH26+1,$CI26+5)</f>
        <v>1</v>
      </c>
      <c r="CK26" s="87">
        <f>IF(CJ26="",0,INDEX(本部,$CH26+1,$CI26+2))</f>
        <v>2</v>
      </c>
      <c r="CL26" s="87" t="str">
        <f>IF(CJ26="","",INDEX(本部,$CH26+1,$CI26+1))</f>
        <v>落合</v>
      </c>
      <c r="CM26" s="87" t="str">
        <f>IF(CJ26="","",INDEX(本部,$CH26+1,$CI26+9))</f>
        <v>金光学園</v>
      </c>
      <c r="CN26" s="87" t="str">
        <f>IF(CJ26="","",IF(CP26&gt;CS26,CL26,CM26))</f>
        <v>落合</v>
      </c>
      <c r="CO26" s="87" t="str">
        <f>IF(CJ26="","",IF(CN26=CL26,CM26,CL26))</f>
        <v>金光学園</v>
      </c>
      <c r="CP26" s="87">
        <f>IF(CJ26="","",INDEX(本部,$CH26+2,$CI26+2))</f>
        <v>2</v>
      </c>
      <c r="CQ26" s="87">
        <f>IF(CJ26="","",INDEX(本部,$CH26+2,$CI26+4))</f>
        <v>25</v>
      </c>
      <c r="CR26" s="87">
        <f>IF(CJ26="","",INDEX(本部,$CH26+2,$CI26+6))</f>
        <v>19</v>
      </c>
      <c r="CS26" s="87">
        <f>IF(CJ26="","",INDEX(本部,$CH26+2,$CI26+8))</f>
        <v>0</v>
      </c>
      <c r="CT26" s="87">
        <f>IF(CJ26="","",IF($CP26&gt;$CS26,$CP26,$CS26))</f>
        <v>2</v>
      </c>
      <c r="CU26" s="87">
        <f>IF(CJ26="","",IF($CP26&gt;$CS26,INDEX(本部,$CH26+2,$CI26+4),INDEX(本部,$CH26+2,$CI26+6)))</f>
        <v>25</v>
      </c>
      <c r="CV26" s="87">
        <f>IF(CJ26="","",IF($CP26&lt;$CS26,INDEX(本部,$CH26+2,$CI26+4),INDEX(本部,$CH26+2,$CI26+6)))</f>
        <v>19</v>
      </c>
      <c r="CW26" s="88">
        <f>IF(CJ26="","",IF($CP26&lt;$CS26,$CP26,$CS26))</f>
        <v>0</v>
      </c>
    </row>
    <row r="27" spans="1:101">
      <c r="A27" s="76"/>
      <c r="B27" s="83"/>
      <c r="C27" s="84"/>
      <c r="D27" s="89"/>
      <c r="E27" s="90">
        <f>IF(F27&gt;H27,1,0)</f>
        <v>0</v>
      </c>
      <c r="F27" s="25">
        <v>17</v>
      </c>
      <c r="G27" s="6" t="s">
        <v>92</v>
      </c>
      <c r="H27" s="26">
        <v>25</v>
      </c>
      <c r="I27" s="90">
        <f>IF(H27&gt;F27,1,0)</f>
        <v>1</v>
      </c>
      <c r="J27" s="89"/>
      <c r="K27" s="84"/>
      <c r="L27" s="83"/>
      <c r="M27" s="84"/>
      <c r="N27" s="89"/>
      <c r="O27" s="90">
        <f>IF(P27&gt;R27,1,0)</f>
        <v>0</v>
      </c>
      <c r="P27" s="25">
        <v>20</v>
      </c>
      <c r="Q27" s="6" t="s">
        <v>92</v>
      </c>
      <c r="R27" s="26">
        <v>25</v>
      </c>
      <c r="S27" s="90">
        <f>IF(R27&gt;P27,1,0)</f>
        <v>1</v>
      </c>
      <c r="T27" s="89"/>
      <c r="U27" s="84"/>
      <c r="V27" s="83"/>
      <c r="W27" s="84"/>
      <c r="X27" s="89"/>
      <c r="Y27" s="90">
        <f>IF(Z27&gt;AB27,1,0)</f>
        <v>1</v>
      </c>
      <c r="Z27" s="25">
        <v>25</v>
      </c>
      <c r="AA27" s="6" t="s">
        <v>92</v>
      </c>
      <c r="AB27" s="26">
        <v>9</v>
      </c>
      <c r="AC27" s="90">
        <f>IF(AB27&gt;Z27,1,0)</f>
        <v>0</v>
      </c>
      <c r="AD27" s="89"/>
      <c r="AE27" s="84"/>
      <c r="AF27" s="83"/>
      <c r="AG27" s="84"/>
      <c r="AH27" s="89"/>
      <c r="AI27" s="90">
        <f>IF(AJ27&gt;AL27,1,0)</f>
        <v>1</v>
      </c>
      <c r="AJ27" s="25">
        <v>25</v>
      </c>
      <c r="AK27" s="6" t="s">
        <v>92</v>
      </c>
      <c r="AL27" s="26">
        <v>16</v>
      </c>
      <c r="AM27" s="90">
        <f>IF(AL27&gt;AJ27,1,0)</f>
        <v>0</v>
      </c>
      <c r="AN27" s="89"/>
      <c r="AO27" s="84"/>
      <c r="AP27" s="83"/>
      <c r="AQ27" s="85"/>
      <c r="AR27" s="89"/>
      <c r="AS27" s="90">
        <f>IF(AT27&gt;AV27,1,0)</f>
        <v>0</v>
      </c>
      <c r="AT27" s="25"/>
      <c r="AU27" s="6" t="s">
        <v>92</v>
      </c>
      <c r="AV27" s="26"/>
      <c r="AW27" s="90">
        <f>IF(AV27&gt;AT27,1,0)</f>
        <v>0</v>
      </c>
      <c r="AX27" s="89"/>
      <c r="AY27" s="85"/>
      <c r="AZ27" s="83"/>
      <c r="BA27" s="110"/>
      <c r="BB27" s="89"/>
      <c r="BC27" s="90">
        <f>IF(BD27&gt;BF27,1,0)</f>
        <v>0</v>
      </c>
      <c r="BD27" s="25"/>
      <c r="BE27" s="6" t="s">
        <v>92</v>
      </c>
      <c r="BF27" s="26"/>
      <c r="BG27" s="90">
        <f>IF(BF27&gt;BD27,1,0)</f>
        <v>0</v>
      </c>
      <c r="BH27" s="89"/>
      <c r="BI27" s="85"/>
      <c r="BK27" s="92"/>
      <c r="BL27" s="93"/>
      <c r="BM27" s="93"/>
      <c r="BN27" s="93"/>
      <c r="BO27" s="93"/>
      <c r="BP27" s="93"/>
      <c r="BQ27" s="93"/>
      <c r="BR27" s="93"/>
      <c r="BS27" s="93"/>
      <c r="BT27" s="93"/>
      <c r="BU27" s="93"/>
      <c r="BV27" s="93"/>
      <c r="BW27" s="93">
        <f>IF(BP26="","",INDEX(本部,$BN26+3,$BO26+4))</f>
        <v>25</v>
      </c>
      <c r="BX27" s="93">
        <f>IF(BP26="","",INDEX(本部,$BN26+3,$BO26+6))</f>
        <v>21</v>
      </c>
      <c r="BY27" s="93"/>
      <c r="BZ27" s="93"/>
      <c r="CA27" s="93">
        <f>IF(BP26="","",IF(BQ26&lt;2,"",IF($BV26&gt;$BY26,INDEX(本部,$BN26+3,$BO26+4),INDEX(本部,$BN26+3,$BO26+6))))</f>
        <v>25</v>
      </c>
      <c r="CB27" s="93">
        <f>IF(BP26="","",IF(BQ26&lt;2,"",IF($BV26&lt;$BY26,INDEX(本部,$BN26+3,$BO26+4),INDEX(本部,$BN26+3,$BO26+6))))</f>
        <v>21</v>
      </c>
      <c r="CC27" s="94"/>
      <c r="CE27" s="92"/>
      <c r="CF27" s="93"/>
      <c r="CG27" s="93"/>
      <c r="CH27" s="93"/>
      <c r="CI27" s="93"/>
      <c r="CJ27" s="93"/>
      <c r="CK27" s="93"/>
      <c r="CL27" s="93"/>
      <c r="CM27" s="93"/>
      <c r="CN27" s="93"/>
      <c r="CO27" s="93"/>
      <c r="CP27" s="93"/>
      <c r="CQ27" s="93">
        <f>IF(CJ26="","",INDEX(本部,$CH26+3,$CI26+4))</f>
        <v>25</v>
      </c>
      <c r="CR27" s="93">
        <f>IF(CJ26="","",INDEX(本部,$CH26+3,$CI26+6))</f>
        <v>21</v>
      </c>
      <c r="CS27" s="93"/>
      <c r="CT27" s="93"/>
      <c r="CU27" s="93">
        <f>IF(CJ26="","",IF(CK26&lt;2,"",IF($CP26&gt;$CS26,INDEX(本部,$CH26+3,$CI26+4),INDEX(本部,$CH26+3,$CI26+6))))</f>
        <v>25</v>
      </c>
      <c r="CV27" s="93">
        <f>IF(CJ26="","",IF(CK26&lt;2,"",IF($CP26&lt;$CS26,INDEX(本部,$CH26+3,$CI26+4),INDEX(本部,$CH26+3,$CI26+6))))</f>
        <v>21</v>
      </c>
      <c r="CW27" s="94"/>
    </row>
    <row r="28" spans="1:101">
      <c r="A28" s="76"/>
      <c r="B28" s="83"/>
      <c r="C28" s="84"/>
      <c r="D28" s="89"/>
      <c r="E28" s="90">
        <f>IF(F28&gt;H28,1,0)</f>
        <v>0</v>
      </c>
      <c r="F28" s="32"/>
      <c r="G28" s="6" t="s">
        <v>92</v>
      </c>
      <c r="H28" s="31"/>
      <c r="I28" s="90">
        <f>IF(H28&gt;F28,1,0)</f>
        <v>0</v>
      </c>
      <c r="J28" s="89"/>
      <c r="K28" s="84"/>
      <c r="L28" s="83"/>
      <c r="M28" s="84"/>
      <c r="N28" s="89"/>
      <c r="O28" s="90">
        <f>IF(P28&gt;R28,1,0)</f>
        <v>1</v>
      </c>
      <c r="P28" s="32">
        <v>25</v>
      </c>
      <c r="Q28" s="6" t="s">
        <v>92</v>
      </c>
      <c r="R28" s="31">
        <v>21</v>
      </c>
      <c r="S28" s="90">
        <f>IF(R28&gt;P28,1,0)</f>
        <v>0</v>
      </c>
      <c r="T28" s="89"/>
      <c r="U28" s="84"/>
      <c r="V28" s="83"/>
      <c r="W28" s="84"/>
      <c r="X28" s="89"/>
      <c r="Y28" s="90">
        <f>IF(Z28&gt;AB28,1,0)</f>
        <v>0</v>
      </c>
      <c r="Z28" s="32"/>
      <c r="AA28" s="6" t="s">
        <v>92</v>
      </c>
      <c r="AB28" s="31"/>
      <c r="AC28" s="90">
        <f>IF(AB28&gt;Z28,1,0)</f>
        <v>0</v>
      </c>
      <c r="AD28" s="89"/>
      <c r="AE28" s="84"/>
      <c r="AF28" s="83"/>
      <c r="AG28" s="84"/>
      <c r="AH28" s="89"/>
      <c r="AI28" s="90">
        <f>IF(AJ28&gt;AL28,1,0)</f>
        <v>0</v>
      </c>
      <c r="AJ28" s="32"/>
      <c r="AK28" s="6" t="s">
        <v>92</v>
      </c>
      <c r="AL28" s="31"/>
      <c r="AM28" s="90">
        <f>IF(AL28&gt;AJ28,1,0)</f>
        <v>0</v>
      </c>
      <c r="AN28" s="89"/>
      <c r="AO28" s="84"/>
      <c r="AP28" s="83"/>
      <c r="AQ28" s="85"/>
      <c r="AR28" s="89"/>
      <c r="AS28" s="90">
        <f>IF(AT28&gt;AV28,1,0)</f>
        <v>0</v>
      </c>
      <c r="AT28" s="32"/>
      <c r="AU28" s="6" t="s">
        <v>92</v>
      </c>
      <c r="AV28" s="31"/>
      <c r="AW28" s="90">
        <f>IF(AV28&gt;AT28,1,0)</f>
        <v>0</v>
      </c>
      <c r="AX28" s="89"/>
      <c r="AY28" s="85"/>
      <c r="AZ28" s="83"/>
      <c r="BA28" s="110"/>
      <c r="BB28" s="89"/>
      <c r="BC28" s="90">
        <f>IF(BD28&gt;BF28,1,0)</f>
        <v>0</v>
      </c>
      <c r="BD28" s="32"/>
      <c r="BE28" s="6" t="s">
        <v>92</v>
      </c>
      <c r="BF28" s="31"/>
      <c r="BG28" s="90">
        <f>IF(BF28&gt;BD28,1,0)</f>
        <v>0</v>
      </c>
      <c r="BH28" s="89"/>
      <c r="BI28" s="85"/>
      <c r="BK28" s="95"/>
      <c r="BL28" s="96"/>
      <c r="BM28" s="96"/>
      <c r="BN28" s="96"/>
      <c r="BO28" s="96"/>
      <c r="BP28" s="96"/>
      <c r="BQ28" s="96"/>
      <c r="BR28" s="96"/>
      <c r="BS28" s="96"/>
      <c r="BT28" s="96"/>
      <c r="BU28" s="96"/>
      <c r="BV28" s="96"/>
      <c r="BW28" s="96" t="str">
        <f>IF(BP26="","",IF(BQ26&lt;=2,"",INDEX(本部,$BN26+4,$BO26+4)))</f>
        <v/>
      </c>
      <c r="BX28" s="96" t="str">
        <f>IF(BP26="","",IF(BQ26&lt;=2,"",INDEX(本部,$BN26+4,$BO26+6)))</f>
        <v/>
      </c>
      <c r="BY28" s="96"/>
      <c r="BZ28" s="96"/>
      <c r="CA28" s="96" t="str">
        <f>IF(BP26="","",IF(BQ26&lt;=2,"",IF($BV26&gt;$BY26,INDEX(本部,$BN26+4,$BO26+4),INDEX(本部,$BN26+4,$BO26+6))))</f>
        <v/>
      </c>
      <c r="CB28" s="96" t="str">
        <f>IF(BP26="","",IF(BQ26&lt;=2,"",IF($BV26&lt;$BY26,INDEX(本部,$BN26+4,$BO26+4),INDEX(本部,$BN26+4,$BO26+6))))</f>
        <v/>
      </c>
      <c r="CC28" s="97"/>
      <c r="CE28" s="95"/>
      <c r="CF28" s="96"/>
      <c r="CG28" s="96"/>
      <c r="CH28" s="96"/>
      <c r="CI28" s="96"/>
      <c r="CJ28" s="96"/>
      <c r="CK28" s="96"/>
      <c r="CL28" s="96"/>
      <c r="CM28" s="96"/>
      <c r="CN28" s="96"/>
      <c r="CO28" s="96"/>
      <c r="CP28" s="96"/>
      <c r="CQ28" s="96" t="str">
        <f>IF(CJ26="","",IF(CK26&lt;=2,"",INDEX(本部,$CH26+4,$CI26+4)))</f>
        <v/>
      </c>
      <c r="CR28" s="96" t="str">
        <f>IF(CJ26="","",IF(CK26&lt;=2,"",INDEX(本部,$CH26+4,$CI26+6)))</f>
        <v/>
      </c>
      <c r="CS28" s="96"/>
      <c r="CT28" s="96"/>
      <c r="CU28" s="96" t="str">
        <f>IF(CJ26="","",IF(CK26&lt;=2,"",IF($CP26&gt;$CS26,INDEX(本部,$CH26+4,$CI26+4),INDEX(本部,$CH26+4,$CI26+6))))</f>
        <v/>
      </c>
      <c r="CV28" s="96" t="str">
        <f>IF(CJ26="","",IF(CK26&lt;=2,"",IF($CP26&lt;$CS26,INDEX(本部,$CH26+4,$CI26+4),INDEX(本部,$CH26+4,$CI26+6))))</f>
        <v/>
      </c>
      <c r="CW28" s="97"/>
    </row>
    <row r="29" spans="1:101">
      <c r="A29" s="76"/>
      <c r="B29" s="83"/>
      <c r="C29" s="98" t="str">
        <f>IF(VLOOKUP(C24,男子,3)=0,"",VLOOKUP(C24,男子,3))</f>
        <v>岡山</v>
      </c>
      <c r="D29" s="17"/>
      <c r="E29" s="17"/>
      <c r="F29" s="17"/>
      <c r="G29" s="17"/>
      <c r="H29" s="17"/>
      <c r="I29" s="17"/>
      <c r="J29" s="17"/>
      <c r="K29" s="99" t="str">
        <f>IF(VLOOKUP(K24,男子,3)=0,"",VLOOKUP(K24,男子,3))</f>
        <v>広島</v>
      </c>
      <c r="L29" s="83"/>
      <c r="M29" s="98" t="str">
        <f>IF(VLOOKUP(M24,男子,3)=0,"",VLOOKUP(M24,男子,3))</f>
        <v>広島</v>
      </c>
      <c r="N29" s="17"/>
      <c r="O29" s="17"/>
      <c r="P29" s="17"/>
      <c r="Q29" s="17"/>
      <c r="R29" s="17"/>
      <c r="S29" s="17"/>
      <c r="T29" s="17"/>
      <c r="U29" s="100" t="str">
        <f>IF(VLOOKUP(U24,男子,3)=0,"",VLOOKUP(U24,男子,3))</f>
        <v>岡山</v>
      </c>
      <c r="V29" s="83"/>
      <c r="W29" s="100" t="str">
        <f>IF(VLOOKUP(W24,女子,3)=0,"",VLOOKUP(W24,女子,3))</f>
        <v>広島</v>
      </c>
      <c r="X29" s="17"/>
      <c r="Y29" s="17"/>
      <c r="Z29" s="17"/>
      <c r="AA29" s="17"/>
      <c r="AB29" s="17"/>
      <c r="AC29" s="17"/>
      <c r="AD29" s="17"/>
      <c r="AE29" s="100" t="str">
        <f>IF(VLOOKUP(AE24,女子,3)=0,"",VLOOKUP(AE24,女子,3))</f>
        <v>岡山</v>
      </c>
      <c r="AF29" s="83"/>
      <c r="AG29" s="100" t="str">
        <f>IF(VLOOKUP(AG24,女子,3)=0,"",VLOOKUP(AG24,女子,3))</f>
        <v>岡山</v>
      </c>
      <c r="AH29" s="17"/>
      <c r="AI29" s="17"/>
      <c r="AJ29" s="17"/>
      <c r="AK29" s="17"/>
      <c r="AL29" s="17"/>
      <c r="AM29" s="17"/>
      <c r="AN29" s="17"/>
      <c r="AO29" s="100" t="str">
        <f>IF(VLOOKUP(AO24,女子,3)=0,"",VLOOKUP(AO24,女子,3))</f>
        <v>山口</v>
      </c>
      <c r="AP29" s="83"/>
      <c r="AQ29" s="100" t="str">
        <f>IF(VLOOKUP(AQ24,女子,3)=0,"",VLOOKUP(AQ24,女子,3))</f>
        <v/>
      </c>
      <c r="AR29" s="17"/>
      <c r="AS29" s="17"/>
      <c r="AT29" s="17"/>
      <c r="AU29" s="17"/>
      <c r="AV29" s="17"/>
      <c r="AW29" s="17"/>
      <c r="AX29" s="17"/>
      <c r="AY29" s="100"/>
      <c r="AZ29" s="83"/>
      <c r="BA29" s="100"/>
      <c r="BB29" s="17"/>
      <c r="BC29" s="17"/>
      <c r="BD29" s="17"/>
      <c r="BE29" s="17"/>
      <c r="BF29" s="17"/>
      <c r="BG29" s="17"/>
      <c r="BH29" s="17"/>
      <c r="BI29" s="100" t="str">
        <f>IF(VLOOKUP(BI24,女子,3)=0,"",VLOOKUP(BI24,女子,3))</f>
        <v/>
      </c>
      <c r="BK29" s="86" t="s">
        <v>71</v>
      </c>
      <c r="BL29" s="87">
        <v>2</v>
      </c>
      <c r="BM29" s="87" t="str">
        <f>$BK29&amp;$BL29</f>
        <v>B2</v>
      </c>
      <c r="BN29" s="87">
        <f>MATCH(BL29,試合順,)</f>
        <v>11</v>
      </c>
      <c r="BO29" s="87">
        <f>MATCH(BK29,コート,)</f>
        <v>31</v>
      </c>
      <c r="BP29" s="87">
        <f>INDEX(本部,$BN29+1,$BO29+5)</f>
        <v>1</v>
      </c>
      <c r="BQ29" s="87">
        <f>IF(BP29="",0,INDEX(本部,$BN29+1,$BO29+2))</f>
        <v>3</v>
      </c>
      <c r="BR29" s="87" t="str">
        <f>IF(BP29="","",INDEX(本部,$BN29+1,$BO29+1))</f>
        <v>安佐</v>
      </c>
      <c r="BS29" s="87" t="str">
        <f>IF(BP29="","",INDEX(本部,$BN29+1,$BO29+9))</f>
        <v>佐波</v>
      </c>
      <c r="BT29" s="87" t="str">
        <f>IF(BP29="","",IF(BV29&gt;BY29,BR29,BS29))</f>
        <v>佐波</v>
      </c>
      <c r="BU29" s="87" t="str">
        <f>IF(BP29="","",IF(BT29=BR29,BS29,BR29))</f>
        <v>安佐</v>
      </c>
      <c r="BV29" s="87">
        <f>IF(BP29="","",INDEX(本部,$BN29+2,$BO29+2))</f>
        <v>1</v>
      </c>
      <c r="BW29" s="87">
        <f>IF(BP29="","",INDEX(本部,$BN29+2,$BO29+4))</f>
        <v>23</v>
      </c>
      <c r="BX29" s="87">
        <f>IF(BP29="","",INDEX(本部,$BN29+2,$BO29+6))</f>
        <v>25</v>
      </c>
      <c r="BY29" s="87">
        <f>IF(BP29="","",INDEX(本部,$BN29+2,$BO29+8))</f>
        <v>2</v>
      </c>
      <c r="BZ29" s="87">
        <f>IF(BP29="","",IF($BV29&gt;$BY29,$BV29,$BY29))</f>
        <v>2</v>
      </c>
      <c r="CA29" s="87">
        <f>IF(BP29="","",IF($BV29&gt;$BY29,INDEX(本部,$BN29+2,$BO29+4),INDEX(本部,$BN29+2,$BO29+6)))</f>
        <v>25</v>
      </c>
      <c r="CB29" s="87">
        <f>IF(BP29="","",IF($BV29&lt;$BY29,INDEX(本部,$BN29+2,$BO29+4),INDEX(本部,$BN29+2,$BO29+6)))</f>
        <v>23</v>
      </c>
      <c r="CC29" s="88">
        <f>IF(BP29="","",IF($BV29&lt;$BY29,$BV29,$BY29))</f>
        <v>1</v>
      </c>
      <c r="CE29" s="86" t="s">
        <v>72</v>
      </c>
      <c r="CF29" s="87">
        <v>1</v>
      </c>
      <c r="CG29" s="87" t="str">
        <f>$CE29&amp;$CF29</f>
        <v>E1</v>
      </c>
      <c r="CH29" s="87">
        <f>MATCH(CF29,女子試合順,)</f>
        <v>1</v>
      </c>
      <c r="CI29" s="87">
        <f>MATCH(CE29,女子コート,)</f>
        <v>41</v>
      </c>
      <c r="CJ29" s="87" t="str">
        <f>INDEX(本部,$CH29+1,$CI29+5)</f>
        <v/>
      </c>
      <c r="CK29" s="87">
        <f>IF(CJ29="",0,INDEX(本部,$CH29+1,$CI29+2))</f>
        <v>0</v>
      </c>
      <c r="CL29" s="87" t="str">
        <f>IF(CJ29="","",INDEX(本部,$CH29+1,$CI29+1))</f>
        <v/>
      </c>
      <c r="CM29" s="87" t="str">
        <f>IF(CJ29="","",INDEX(本部,$CH29+1,$CI29+9))</f>
        <v/>
      </c>
      <c r="CN29" s="87" t="str">
        <f>IF(CJ29="","",IF(CP29&gt;CS29,CL29,CM29))</f>
        <v/>
      </c>
      <c r="CO29" s="87" t="str">
        <f>IF(CJ29="","",IF(CN29=CL29,CM29,CL29))</f>
        <v/>
      </c>
      <c r="CP29" s="87" t="str">
        <f>IF(CJ29="","",INDEX(本部,$CH29+2,$CI29+2))</f>
        <v/>
      </c>
      <c r="CQ29" s="87" t="str">
        <f>IF(CJ29="","",INDEX(本部,$CH29+2,$CI29+4))</f>
        <v/>
      </c>
      <c r="CR29" s="87" t="str">
        <f>IF(CJ29="","",INDEX(本部,$CH29+2,$CI29+6))</f>
        <v/>
      </c>
      <c r="CS29" s="87" t="str">
        <f>IF(CJ29="","",INDEX(本部,$CH29+2,$CI29+8))</f>
        <v/>
      </c>
      <c r="CT29" s="87" t="str">
        <f>IF(CJ29="","",IF($CP29&gt;$CS29,$CP29,$CS29))</f>
        <v/>
      </c>
      <c r="CU29" s="87" t="str">
        <f>IF(CJ29="","",IF($CP29&gt;$CS29,INDEX(本部,$CH29+2,$CI29+4),INDEX(本部,$CH29+2,$CI29+6)))</f>
        <v/>
      </c>
      <c r="CV29" s="87" t="str">
        <f>IF(CJ29="","",IF($CP29&lt;$CS29,INDEX(本部,$CH29+2,$CI29+4),INDEX(本部,$CH29+2,$CI29+6)))</f>
        <v/>
      </c>
      <c r="CW29" s="88" t="str">
        <f>IF(CJ29="","",IF($CP29&lt;$CS29,$CP29,$CS29))</f>
        <v/>
      </c>
    </row>
    <row r="30" spans="1:101">
      <c r="A30" s="76"/>
      <c r="B30" s="83"/>
      <c r="C30" s="101" t="s">
        <v>93</v>
      </c>
      <c r="D30" s="102" t="str">
        <f>INDEX(審判割,MATCH(RIGHT(B24,1),試合順判割,),MATCH(LEFT(B24,1),コート判割,)+2)</f>
        <v>石田健志</v>
      </c>
      <c r="E30" s="103"/>
      <c r="F30" s="103"/>
      <c r="G30" s="103"/>
      <c r="H30" s="103"/>
      <c r="I30" s="103"/>
      <c r="J30" s="103"/>
      <c r="K30" s="104"/>
      <c r="L30" s="83"/>
      <c r="M30" s="101" t="s">
        <v>93</v>
      </c>
      <c r="N30" s="102" t="str">
        <f>INDEX(審判割,MATCH(RIGHT(L24,1),試合順判割,),MATCH(LEFT(L24,1),コート判割,)+2)</f>
        <v>川島雅</v>
      </c>
      <c r="O30" s="103"/>
      <c r="P30" s="103"/>
      <c r="Q30" s="103"/>
      <c r="R30" s="103"/>
      <c r="S30" s="103"/>
      <c r="T30" s="103"/>
      <c r="U30" s="104"/>
      <c r="V30" s="83"/>
      <c r="W30" s="101" t="s">
        <v>93</v>
      </c>
      <c r="X30" s="102" t="str">
        <f>INDEX(審判割,MATCH(RIGHT(V24,1),試合順判割,),MATCH(LEFT(V24,1),コート判割,)+2)</f>
        <v>平田雅裕</v>
      </c>
      <c r="Y30" s="103"/>
      <c r="Z30" s="103"/>
      <c r="AA30" s="103"/>
      <c r="AB30" s="103"/>
      <c r="AC30" s="103"/>
      <c r="AD30" s="103"/>
      <c r="AE30" s="104"/>
      <c r="AF30" s="83"/>
      <c r="AG30" s="101" t="s">
        <v>93</v>
      </c>
      <c r="AH30" s="102" t="str">
        <f>INDEX(審判割,MATCH(RIGHT(AF24,1),試合順判割,),MATCH(LEFT(AF24,1),コート判割,)+2)</f>
        <v>種元桂子</v>
      </c>
      <c r="AI30" s="103"/>
      <c r="AJ30" s="103"/>
      <c r="AK30" s="103"/>
      <c r="AL30" s="103"/>
      <c r="AM30" s="103"/>
      <c r="AN30" s="103"/>
      <c r="AO30" s="104"/>
      <c r="AP30" s="83"/>
      <c r="AQ30" s="101" t="s">
        <v>93</v>
      </c>
      <c r="AR30" s="102">
        <f>INDEX(審判割,MATCH(RIGHT(AP24,1),試合順判割,),MATCH(LEFT(AP24,1),コート判割,)+2)</f>
        <v>0</v>
      </c>
      <c r="AS30" s="103"/>
      <c r="AT30" s="103"/>
      <c r="AU30" s="103"/>
      <c r="AV30" s="103"/>
      <c r="AW30" s="103"/>
      <c r="AX30" s="103"/>
      <c r="AY30" s="104"/>
      <c r="AZ30" s="83"/>
      <c r="BA30" s="101" t="s">
        <v>93</v>
      </c>
      <c r="BB30" s="102">
        <f>INDEX(審判割,MATCH(RIGHT(AZ24,1),試合順判割,),MATCH(LEFT(AZ24,1),コート判割,)+2)</f>
        <v>0</v>
      </c>
      <c r="BC30" s="103"/>
      <c r="BD30" s="103"/>
      <c r="BE30" s="103"/>
      <c r="BF30" s="103"/>
      <c r="BG30" s="103"/>
      <c r="BH30" s="103"/>
      <c r="BI30" s="104"/>
      <c r="BK30" s="92"/>
      <c r="BL30" s="93"/>
      <c r="BM30" s="93"/>
      <c r="BN30" s="93"/>
      <c r="BO30" s="93"/>
      <c r="BP30" s="93"/>
      <c r="BQ30" s="93"/>
      <c r="BR30" s="93"/>
      <c r="BS30" s="93"/>
      <c r="BT30" s="93"/>
      <c r="BU30" s="93"/>
      <c r="BV30" s="93"/>
      <c r="BW30" s="93">
        <f>IF(BP29="","",INDEX(本部,$BN29+3,$BO29+4))</f>
        <v>25</v>
      </c>
      <c r="BX30" s="93">
        <f>IF(BP29="","",INDEX(本部,$BN29+3,$BO29+6))</f>
        <v>17</v>
      </c>
      <c r="BY30" s="93"/>
      <c r="BZ30" s="93"/>
      <c r="CA30" s="93">
        <f>IF(BP29="","",IF(BQ29&lt;2,"",IF($BV29&gt;$BY29,INDEX(本部,$BN29+3,$BO29+4),INDEX(本部,$BN29+3,$BO29+6))))</f>
        <v>17</v>
      </c>
      <c r="CB30" s="93">
        <f>IF(BP29="","",IF(BQ29&lt;2,"",IF($BV29&lt;$BY29,INDEX(本部,$BN29+3,$BO29+4),INDEX(本部,$BN29+3,$BO29+6))))</f>
        <v>25</v>
      </c>
      <c r="CC30" s="94"/>
      <c r="CE30" s="92"/>
      <c r="CF30" s="93"/>
      <c r="CG30" s="93"/>
      <c r="CH30" s="93"/>
      <c r="CI30" s="93"/>
      <c r="CJ30" s="93"/>
      <c r="CK30" s="93"/>
      <c r="CL30" s="93"/>
      <c r="CM30" s="93"/>
      <c r="CN30" s="93"/>
      <c r="CO30" s="93"/>
      <c r="CP30" s="93"/>
      <c r="CQ30" s="93" t="str">
        <f>IF(CJ29="","",INDEX(本部,$CH29+3,$CI29+4))</f>
        <v/>
      </c>
      <c r="CR30" s="93" t="str">
        <f>IF(CJ29="","",INDEX(本部,$CH29+3,$CI29+6))</f>
        <v/>
      </c>
      <c r="CS30" s="93"/>
      <c r="CT30" s="93"/>
      <c r="CU30" s="93" t="str">
        <f>IF(CJ29="","",IF(CK29&lt;2,"",IF($CP29&gt;$CS29,INDEX(本部,$CH29+3,$CI29+4),INDEX(本部,$CH29+3,$CI29+6))))</f>
        <v/>
      </c>
      <c r="CV30" s="93" t="str">
        <f>IF(CJ29="","",IF(CK29&lt;2,"",IF($CP29&lt;$CS29,INDEX(本部,$CH29+3,$CI29+4),INDEX(本部,$CH29+3,$CI29+6))))</f>
        <v/>
      </c>
      <c r="CW30" s="94"/>
    </row>
    <row r="31" spans="1:101">
      <c r="A31" s="76"/>
      <c r="B31" s="83"/>
      <c r="C31" s="101" t="s">
        <v>94</v>
      </c>
      <c r="D31" s="102" t="str">
        <f>INDEX(審判割,MATCH(RIGHT(B24,1),試合順判割,)+1,MATCH(LEFT(B24,1),コート判割,)+2)</f>
        <v>妹尾真人</v>
      </c>
      <c r="E31" s="103"/>
      <c r="F31" s="103"/>
      <c r="G31" s="103"/>
      <c r="H31" s="103"/>
      <c r="I31" s="103"/>
      <c r="J31" s="103"/>
      <c r="K31" s="104"/>
      <c r="L31" s="83"/>
      <c r="M31" s="101" t="s">
        <v>94</v>
      </c>
      <c r="N31" s="102" t="str">
        <f>INDEX(審判割,MATCH(RIGHT(L24,1),試合順判割,)+1,MATCH(LEFT(L24,1),コート判割,)+2)</f>
        <v>竹本賢之</v>
      </c>
      <c r="O31" s="103"/>
      <c r="P31" s="103"/>
      <c r="Q31" s="103"/>
      <c r="R31" s="103"/>
      <c r="S31" s="103"/>
      <c r="T31" s="103"/>
      <c r="U31" s="104"/>
      <c r="V31" s="83"/>
      <c r="W31" s="101" t="s">
        <v>94</v>
      </c>
      <c r="X31" s="102" t="str">
        <f>INDEX(審判割,MATCH(RIGHT(V24,1),試合順判割,)+1,MATCH(LEFT(V24,1),コート判割,)+2)</f>
        <v>寄友亘</v>
      </c>
      <c r="Y31" s="103"/>
      <c r="Z31" s="103"/>
      <c r="AA31" s="103"/>
      <c r="AB31" s="103"/>
      <c r="AC31" s="103"/>
      <c r="AD31" s="103"/>
      <c r="AE31" s="104"/>
      <c r="AF31" s="83"/>
      <c r="AG31" s="101" t="s">
        <v>94</v>
      </c>
      <c r="AH31" s="102" t="str">
        <f>INDEX(審判割,MATCH(RIGHT(AF24,1),試合順判割,)+1,MATCH(LEFT(AF24,1),コート判割,)+2)</f>
        <v>平石雅彦</v>
      </c>
      <c r="AI31" s="103"/>
      <c r="AJ31" s="103"/>
      <c r="AK31" s="103"/>
      <c r="AL31" s="103"/>
      <c r="AM31" s="103"/>
      <c r="AN31" s="103"/>
      <c r="AO31" s="104"/>
      <c r="AP31" s="83"/>
      <c r="AQ31" s="101" t="s">
        <v>94</v>
      </c>
      <c r="AR31" s="102">
        <f>INDEX(審判割,MATCH(RIGHT(AP24,1),試合順判割,)+1,MATCH(LEFT(AP24,1),コート判割,)+2)</f>
        <v>0</v>
      </c>
      <c r="AS31" s="103"/>
      <c r="AT31" s="103"/>
      <c r="AU31" s="103"/>
      <c r="AV31" s="103"/>
      <c r="AW31" s="103"/>
      <c r="AX31" s="103"/>
      <c r="AY31" s="104"/>
      <c r="AZ31" s="83"/>
      <c r="BA31" s="101" t="s">
        <v>94</v>
      </c>
      <c r="BB31" s="102">
        <f>INDEX(審判割,MATCH(RIGHT(AZ24,1),試合順判割,)+1,MATCH(LEFT(AZ24,1),コート判割,)+2)</f>
        <v>0</v>
      </c>
      <c r="BC31" s="103"/>
      <c r="BD31" s="103"/>
      <c r="BE31" s="103"/>
      <c r="BF31" s="103"/>
      <c r="BG31" s="103"/>
      <c r="BH31" s="103"/>
      <c r="BI31" s="104"/>
      <c r="BK31" s="106"/>
      <c r="BL31" s="107"/>
      <c r="BM31" s="107"/>
      <c r="BN31" s="107"/>
      <c r="BO31" s="107"/>
      <c r="BP31" s="96"/>
      <c r="BQ31" s="96"/>
      <c r="BR31" s="96"/>
      <c r="BS31" s="96"/>
      <c r="BT31" s="96"/>
      <c r="BU31" s="96"/>
      <c r="BV31" s="96"/>
      <c r="BW31" s="96">
        <f>IF(BP29="","",IF(BQ29&lt;=2,"",INDEX(本部,$BN29+4,$BO29+4)))</f>
        <v>16</v>
      </c>
      <c r="BX31" s="96">
        <f>IF(BP29="","",IF(BQ29&lt;=2,"",INDEX(本部,$BN29+4,$BO29+6)))</f>
        <v>25</v>
      </c>
      <c r="BY31" s="96"/>
      <c r="BZ31" s="96"/>
      <c r="CA31" s="96">
        <f>IF(BP29="","",IF(BQ29&lt;=2,"",IF($BV29&gt;$BY29,INDEX(本部,$BN29+4,$BO29+4),INDEX(本部,$BN29+4,$BO29+6))))</f>
        <v>25</v>
      </c>
      <c r="CB31" s="96">
        <f>IF(BP29="","",IF(BQ29&lt;=2,"",IF($BV29&lt;$BY29,INDEX(本部,$BN29+4,$BO29+4),INDEX(本部,$BN29+4,$BO29+6))))</f>
        <v>16</v>
      </c>
      <c r="CC31" s="97"/>
      <c r="CE31" s="106"/>
      <c r="CF31" s="107"/>
      <c r="CG31" s="107"/>
      <c r="CH31" s="107"/>
      <c r="CI31" s="107"/>
      <c r="CJ31" s="96"/>
      <c r="CK31" s="96"/>
      <c r="CL31" s="96"/>
      <c r="CM31" s="96"/>
      <c r="CN31" s="96"/>
      <c r="CO31" s="96"/>
      <c r="CP31" s="96"/>
      <c r="CQ31" s="96" t="str">
        <f>IF(CJ29="","",IF(CK29&lt;=2,"",INDEX(本部,$CH29+4,$CI29+4)))</f>
        <v/>
      </c>
      <c r="CR31" s="96" t="str">
        <f>IF(CJ29="","",IF(CK29&lt;=2,"",INDEX(本部,$CH29+4,$CI29+6)))</f>
        <v/>
      </c>
      <c r="CS31" s="96"/>
      <c r="CT31" s="96"/>
      <c r="CU31" s="96" t="str">
        <f>IF(CJ29="","",IF(CK29&lt;=2,"",IF($CP29&gt;$CS29,INDEX(本部,$CH29+4,$CI29+4),INDEX(本部,$CH29+4,$CI29+6))))</f>
        <v/>
      </c>
      <c r="CV31" s="96" t="str">
        <f>IF(CJ29="","",IF(CK29&lt;=2,"",IF($CP29&lt;$CS29,INDEX(本部,$CH29+4,$CI29+4),INDEX(本部,$CH29+4,$CI29+6))))</f>
        <v/>
      </c>
      <c r="CW31" s="97"/>
    </row>
    <row r="32" spans="1:101">
      <c r="A32" s="76"/>
      <c r="B32" s="83"/>
      <c r="C32" s="101" t="s">
        <v>95</v>
      </c>
      <c r="D32" s="102" t="str">
        <f>INDEX(審判割,MATCH(RIGHT(B24,1),試合順判割,)+2,MATCH(LEFT(B24,1),コート判割,)+2)</f>
        <v>小林久治</v>
      </c>
      <c r="E32" s="103"/>
      <c r="F32" s="103"/>
      <c r="G32" s="103"/>
      <c r="H32" s="103"/>
      <c r="I32" s="103"/>
      <c r="J32" s="103"/>
      <c r="K32" s="104"/>
      <c r="L32" s="83"/>
      <c r="M32" s="101" t="s">
        <v>95</v>
      </c>
      <c r="N32" s="102" t="str">
        <f>INDEX(審判割,MATCH(RIGHT(L24,1),試合順判割,)+2,MATCH(LEFT(L24,1),コート判割,)+2)</f>
        <v>槙原円香</v>
      </c>
      <c r="O32" s="103"/>
      <c r="P32" s="103"/>
      <c r="Q32" s="103"/>
      <c r="R32" s="103"/>
      <c r="S32" s="103"/>
      <c r="T32" s="103"/>
      <c r="U32" s="104"/>
      <c r="V32" s="83"/>
      <c r="W32" s="101" t="s">
        <v>95</v>
      </c>
      <c r="X32" s="102" t="str">
        <f>INDEX(審判割,MATCH(RIGHT(V24,1),試合順判割,)+2,MATCH(LEFT(V24,1),コート判割,)+2)</f>
        <v>元安祐一</v>
      </c>
      <c r="Y32" s="103"/>
      <c r="Z32" s="103"/>
      <c r="AA32" s="103"/>
      <c r="AB32" s="103"/>
      <c r="AC32" s="103"/>
      <c r="AD32" s="103"/>
      <c r="AE32" s="104"/>
      <c r="AF32" s="83"/>
      <c r="AG32" s="101" t="s">
        <v>95</v>
      </c>
      <c r="AH32" s="102" t="str">
        <f>INDEX(審判割,MATCH(RIGHT(AF24,1),試合順判割,)+2,MATCH(LEFT(AF24,1),コート判割,)+2)</f>
        <v>田所めぐみ</v>
      </c>
      <c r="AI32" s="103"/>
      <c r="AJ32" s="103"/>
      <c r="AK32" s="103"/>
      <c r="AL32" s="103"/>
      <c r="AM32" s="103"/>
      <c r="AN32" s="103"/>
      <c r="AO32" s="104"/>
      <c r="AP32" s="83"/>
      <c r="AQ32" s="101" t="s">
        <v>95</v>
      </c>
      <c r="AR32" s="102">
        <f>INDEX(審判割,MATCH(RIGHT(AP24,1),試合順判割,)+2,MATCH(LEFT(AP24,1),コート判割,)+2)</f>
        <v>0</v>
      </c>
      <c r="AS32" s="103"/>
      <c r="AT32" s="103"/>
      <c r="AU32" s="103"/>
      <c r="AV32" s="103"/>
      <c r="AW32" s="103"/>
      <c r="AX32" s="103"/>
      <c r="AY32" s="104"/>
      <c r="AZ32" s="83"/>
      <c r="BA32" s="101" t="s">
        <v>95</v>
      </c>
      <c r="BB32" s="102">
        <f>INDEX(審判割,MATCH(RIGHT(AZ24,1),試合順判割,)+2,MATCH(LEFT(AZ24,1),コート判割,)+2)</f>
        <v>0</v>
      </c>
      <c r="BC32" s="103"/>
      <c r="BD32" s="103"/>
      <c r="BE32" s="103"/>
      <c r="BF32" s="103"/>
      <c r="BG32" s="103"/>
      <c r="BH32" s="103"/>
      <c r="BI32" s="104"/>
      <c r="BK32" s="86" t="s">
        <v>71</v>
      </c>
      <c r="BL32" s="87">
        <v>3</v>
      </c>
      <c r="BM32" s="87" t="str">
        <f>$BK32&amp;$BL32</f>
        <v>B3</v>
      </c>
      <c r="BN32" s="87">
        <f>MATCH(BL32,試合順,)</f>
        <v>21</v>
      </c>
      <c r="BO32" s="87">
        <f>MATCH(BK32,コート,)</f>
        <v>31</v>
      </c>
      <c r="BP32" s="87">
        <f>INDEX(本部,$BN32+1,$BO32+5)</f>
        <v>1</v>
      </c>
      <c r="BQ32" s="87">
        <f>IF(BP32="",0,INDEX(本部,$BN32+1,$BO32+2))</f>
        <v>2</v>
      </c>
      <c r="BR32" s="87" t="str">
        <f>IF(BP32="","",INDEX(本部,$BN32+1,$BO32+1))</f>
        <v>就実</v>
      </c>
      <c r="BS32" s="87" t="str">
        <f>IF(BP32="","",INDEX(本部,$BN32+1,$BO32+9))</f>
        <v>佐波</v>
      </c>
      <c r="BT32" s="87" t="str">
        <f>IF(BP32="","",IF(BV32&gt;BY32,BR32,BS32))</f>
        <v>就実</v>
      </c>
      <c r="BU32" s="87" t="str">
        <f>IF(BP32="","",IF(BT32=BR32,BS32,BR32))</f>
        <v>佐波</v>
      </c>
      <c r="BV32" s="87">
        <f>IF(BP32="","",INDEX(本部,$BN32+2,$BO32+2))</f>
        <v>2</v>
      </c>
      <c r="BW32" s="87">
        <f>IF(BP32="","",INDEX(本部,$BN32+2,$BO32+4))</f>
        <v>25</v>
      </c>
      <c r="BX32" s="87">
        <f>IF(BP32="","",INDEX(本部,$BN32+2,$BO32+6))</f>
        <v>14</v>
      </c>
      <c r="BY32" s="87">
        <f>IF(BP32="","",INDEX(本部,$BN32+2,$BO32+8))</f>
        <v>0</v>
      </c>
      <c r="BZ32" s="87">
        <f>IF(BP32="","",IF($BV32&gt;$BY32,$BV32,$BY32))</f>
        <v>2</v>
      </c>
      <c r="CA32" s="87">
        <f>IF(BP32="","",IF($BV32&gt;$BY32,INDEX(本部,$BN32+2,$BO32+4),INDEX(本部,$BN32+2,$BO32+6)))</f>
        <v>25</v>
      </c>
      <c r="CB32" s="87">
        <f>IF(BP32="","",IF($BV32&lt;$BY32,INDEX(本部,$BN32+2,$BO32+4),INDEX(本部,$BN32+2,$BO32+6)))</f>
        <v>14</v>
      </c>
      <c r="CC32" s="88">
        <f>IF(BP32="","",IF($BV32&lt;$BY32,$BV32,$BY32))</f>
        <v>0</v>
      </c>
      <c r="CE32" s="86" t="s">
        <v>72</v>
      </c>
      <c r="CF32" s="87">
        <v>2</v>
      </c>
      <c r="CG32" s="87" t="str">
        <f>$CE32&amp;$CF32</f>
        <v>E2</v>
      </c>
      <c r="CH32" s="87">
        <f>MATCH(CF32,女子試合順,)</f>
        <v>11</v>
      </c>
      <c r="CI32" s="87">
        <f>MATCH(CE32,女子コート,)</f>
        <v>41</v>
      </c>
      <c r="CJ32" s="87" t="str">
        <f>INDEX(本部,$CH32+1,$CI32+5)</f>
        <v/>
      </c>
      <c r="CK32" s="87">
        <f>IF(CJ32="",0,INDEX(本部,$CH32+1,$CI32+2))</f>
        <v>0</v>
      </c>
      <c r="CL32" s="87" t="str">
        <f>IF(CJ32="","",INDEX(本部,$CH32+1,$CI32+1))</f>
        <v/>
      </c>
      <c r="CM32" s="87" t="str">
        <f>IF(CJ32="","",INDEX(本部,$CH32+1,$CI32+9))</f>
        <v/>
      </c>
      <c r="CN32" s="87" t="str">
        <f>IF(CJ32="","",IF(CP32&gt;CS32,CL32,CM32))</f>
        <v/>
      </c>
      <c r="CO32" s="87" t="str">
        <f>IF(CJ32="","",IF(CN32=CL32,CM32,CL32))</f>
        <v/>
      </c>
      <c r="CP32" s="87" t="str">
        <f>IF(CJ32="","",INDEX(本部,$CH32+2,$CI32+2))</f>
        <v/>
      </c>
      <c r="CQ32" s="87" t="str">
        <f>IF(CJ32="","",INDEX(本部,$CH32+2,$CI32+4))</f>
        <v/>
      </c>
      <c r="CR32" s="87" t="str">
        <f>IF(CJ32="","",INDEX(本部,$CH32+2,$CI32+6))</f>
        <v/>
      </c>
      <c r="CS32" s="87" t="str">
        <f>IF(CJ32="","",INDEX(本部,$CH32+2,$CI32+8))</f>
        <v/>
      </c>
      <c r="CT32" s="87" t="str">
        <f>IF(CJ32="","",IF($CP32&gt;$CS32,$CP32,$CS32))</f>
        <v/>
      </c>
      <c r="CU32" s="87" t="str">
        <f>IF(CJ32="","",IF($CP32&gt;$CS32,INDEX(本部,$CH32+2,$CI32+4),INDEX(本部,$CH32+2,$CI32+6)))</f>
        <v/>
      </c>
      <c r="CV32" s="87" t="str">
        <f>IF(CJ32="","",IF($CP32&lt;$CS32,INDEX(本部,$CH32+2,$CI32+4),INDEX(本部,$CH32+2,$CI32+6)))</f>
        <v/>
      </c>
      <c r="CW32" s="88" t="str">
        <f>IF(CJ32="","",IF($CP32&lt;$CS32,$CP32,$CS32))</f>
        <v/>
      </c>
    </row>
    <row r="33" spans="1:101">
      <c r="A33" s="76"/>
      <c r="B33" s="105"/>
      <c r="C33" s="78" t="s">
        <v>96</v>
      </c>
      <c r="D33" s="102" t="str">
        <f>INDEX(審判割,MATCH(RIGHT(B24,1),試合順判割,)+3,MATCH(LEFT(B24,1),コート判割,)+2)</f>
        <v>米田・高野・高崎・北川</v>
      </c>
      <c r="E33" s="15"/>
      <c r="F33" s="15"/>
      <c r="G33" s="15"/>
      <c r="H33" s="15"/>
      <c r="I33" s="15"/>
      <c r="J33" s="15"/>
      <c r="K33" s="79"/>
      <c r="L33" s="105"/>
      <c r="M33" s="78" t="s">
        <v>96</v>
      </c>
      <c r="N33" s="102" t="str">
        <f>INDEX(審判割,MATCH(RIGHT(L24,1),試合順判割,)+3,MATCH(LEFT(L24,1),コート判割,)+2)</f>
        <v>門脇・渡辺・石崎・田中</v>
      </c>
      <c r="O33" s="15"/>
      <c r="P33" s="15"/>
      <c r="Q33" s="15"/>
      <c r="R33" s="15"/>
      <c r="S33" s="15"/>
      <c r="T33" s="15"/>
      <c r="U33" s="79"/>
      <c r="V33" s="105"/>
      <c r="W33" s="78" t="s">
        <v>96</v>
      </c>
      <c r="X33" s="102" t="str">
        <f>INDEX(審判割,MATCH(RIGHT(V24,1),試合順判割,)+3,MATCH(LEFT(V24,1),コート判割,)+2)</f>
        <v>岡村・河村・奥藤・奥山</v>
      </c>
      <c r="Y33" s="15"/>
      <c r="Z33" s="15"/>
      <c r="AA33" s="15"/>
      <c r="AB33" s="15"/>
      <c r="AC33" s="15"/>
      <c r="AD33" s="15"/>
      <c r="AE33" s="79"/>
      <c r="AF33" s="105"/>
      <c r="AG33" s="78" t="s">
        <v>96</v>
      </c>
      <c r="AH33" s="102" t="str">
        <f>INDEX(審判割,MATCH(RIGHT(AF24,1),試合順判割,)+3,MATCH(LEFT(AF24,1),コート判割,)+2)</f>
        <v>西村・小川・三島・野瀬</v>
      </c>
      <c r="AI33" s="15"/>
      <c r="AJ33" s="15"/>
      <c r="AK33" s="15"/>
      <c r="AL33" s="15"/>
      <c r="AM33" s="15"/>
      <c r="AN33" s="15"/>
      <c r="AO33" s="79"/>
      <c r="AP33" s="105"/>
      <c r="AQ33" s="78" t="s">
        <v>96</v>
      </c>
      <c r="AR33" s="102">
        <f>INDEX(審判割,MATCH(RIGHT(AP24,1),試合順判割,)+3,MATCH(LEFT(AP24,1),コート判割,)+2)</f>
        <v>0</v>
      </c>
      <c r="AS33" s="15"/>
      <c r="AT33" s="15"/>
      <c r="AU33" s="15"/>
      <c r="AV33" s="15"/>
      <c r="AW33" s="15"/>
      <c r="AX33" s="15"/>
      <c r="AY33" s="79"/>
      <c r="AZ33" s="105"/>
      <c r="BA33" s="78" t="s">
        <v>96</v>
      </c>
      <c r="BB33" s="102">
        <f>INDEX(審判割,MATCH(RIGHT(AZ24,1),試合順判割,)+3,MATCH(LEFT(AZ24,1),コート判割,)+2)</f>
        <v>0</v>
      </c>
      <c r="BC33" s="15"/>
      <c r="BD33" s="15"/>
      <c r="BE33" s="15"/>
      <c r="BF33" s="15"/>
      <c r="BG33" s="15"/>
      <c r="BH33" s="15"/>
      <c r="BI33" s="79"/>
      <c r="BK33" s="92"/>
      <c r="BL33" s="93"/>
      <c r="BM33" s="93"/>
      <c r="BN33" s="93"/>
      <c r="BO33" s="93"/>
      <c r="BP33" s="93"/>
      <c r="BQ33" s="93"/>
      <c r="BR33" s="93"/>
      <c r="BS33" s="93"/>
      <c r="BT33" s="93"/>
      <c r="BU33" s="93"/>
      <c r="BV33" s="93"/>
      <c r="BW33" s="93">
        <f>IF(BP32="","",INDEX(本部,$BN32+3,$BO32+4))</f>
        <v>25</v>
      </c>
      <c r="BX33" s="93">
        <f>IF(BP32="","",INDEX(本部,$BN32+3,$BO32+6))</f>
        <v>16</v>
      </c>
      <c r="BY33" s="93"/>
      <c r="BZ33" s="93"/>
      <c r="CA33" s="93">
        <f>IF(BP32="","",IF(BQ32&lt;2,"",IF($BV32&gt;$BY32,INDEX(本部,$BN32+3,$BO32+4),INDEX(本部,$BN32+3,$BO32+6))))</f>
        <v>25</v>
      </c>
      <c r="CB33" s="93">
        <f>IF(BP32="","",IF(BQ32&lt;2,"",IF($BV32&lt;$BY32,INDEX(本部,$BN32+3,$BO32+4),INDEX(本部,$BN32+3,$BO32+6))))</f>
        <v>16</v>
      </c>
      <c r="CC33" s="94"/>
      <c r="CE33" s="92"/>
      <c r="CF33" s="93"/>
      <c r="CG33" s="93"/>
      <c r="CH33" s="93"/>
      <c r="CI33" s="93"/>
      <c r="CJ33" s="93"/>
      <c r="CK33" s="93"/>
      <c r="CL33" s="93"/>
      <c r="CM33" s="93"/>
      <c r="CN33" s="93"/>
      <c r="CO33" s="93"/>
      <c r="CP33" s="93"/>
      <c r="CQ33" s="93" t="str">
        <f>IF(CJ32="","",INDEX(本部,$CH32+3,$CI32+4))</f>
        <v/>
      </c>
      <c r="CR33" s="93" t="str">
        <f>IF(CJ32="","",INDEX(本部,$CH32+3,$CI32+6))</f>
        <v/>
      </c>
      <c r="CS33" s="93"/>
      <c r="CT33" s="93"/>
      <c r="CU33" s="93" t="str">
        <f>IF(CJ32="","",IF(CK32&lt;2,"",IF($CP32&gt;$CS32,INDEX(本部,$CH32+3,$CI32+4),INDEX(本部,$CH32+3,$CI32+6))))</f>
        <v/>
      </c>
      <c r="CV33" s="93" t="str">
        <f>IF(CJ32="","",IF(CK32&lt;2,"",IF($CP32&lt;$CS32,INDEX(本部,$CH32+3,$CI32+4),INDEX(本部,$CH32+3,$CI32+6))))</f>
        <v/>
      </c>
      <c r="CW33" s="94"/>
    </row>
    <row r="34" spans="1:101">
      <c r="A34" s="111">
        <v>4</v>
      </c>
      <c r="B34" s="77" t="str">
        <f>B$3&amp;$A34</f>
        <v>C4</v>
      </c>
      <c r="C34" s="112">
        <v>3</v>
      </c>
      <c r="D34" s="15"/>
      <c r="E34" s="15"/>
      <c r="F34" s="15"/>
      <c r="G34" s="15"/>
      <c r="H34" s="15"/>
      <c r="I34" s="15"/>
      <c r="J34" s="15"/>
      <c r="K34" s="112">
        <v>6</v>
      </c>
      <c r="L34" s="77" t="str">
        <f>L$3&amp;$A34</f>
        <v>D4</v>
      </c>
      <c r="M34" s="112">
        <v>2</v>
      </c>
      <c r="N34" s="15"/>
      <c r="O34" s="15"/>
      <c r="P34" s="15"/>
      <c r="Q34" s="15"/>
      <c r="R34" s="15"/>
      <c r="S34" s="15"/>
      <c r="T34" s="15"/>
      <c r="U34" s="112">
        <v>8</v>
      </c>
      <c r="V34" s="77" t="str">
        <f>V$3&amp;$A34</f>
        <v>A4</v>
      </c>
      <c r="W34" s="113">
        <v>1</v>
      </c>
      <c r="X34" s="15"/>
      <c r="Y34" s="15"/>
      <c r="Z34" s="15"/>
      <c r="AA34" s="15"/>
      <c r="AB34" s="15"/>
      <c r="AC34" s="15"/>
      <c r="AD34" s="15"/>
      <c r="AE34" s="112">
        <v>5</v>
      </c>
      <c r="AF34" s="77" t="str">
        <f>AF$3&amp;$A34</f>
        <v>B4</v>
      </c>
      <c r="AG34" s="112">
        <v>3</v>
      </c>
      <c r="AH34" s="15"/>
      <c r="AI34" s="15"/>
      <c r="AJ34" s="15"/>
      <c r="AK34" s="15"/>
      <c r="AL34" s="15"/>
      <c r="AM34" s="15"/>
      <c r="AN34" s="15"/>
      <c r="AO34" s="112">
        <v>8</v>
      </c>
      <c r="AP34" s="77" t="str">
        <f>AP$3&amp;$A34</f>
        <v>E4</v>
      </c>
      <c r="AQ34" s="79" t="s">
        <v>101</v>
      </c>
      <c r="AR34" s="15"/>
      <c r="AS34" s="15"/>
      <c r="AT34" s="15"/>
      <c r="AU34" s="15"/>
      <c r="AV34" s="15"/>
      <c r="AW34" s="15"/>
      <c r="AX34" s="15"/>
      <c r="AY34" s="79" t="s">
        <v>102</v>
      </c>
      <c r="AZ34" s="77" t="str">
        <f>AZ$3&amp;$A34</f>
        <v>F4</v>
      </c>
      <c r="BA34" s="79" t="s">
        <v>103</v>
      </c>
      <c r="BB34" s="15"/>
      <c r="BC34" s="15"/>
      <c r="BD34" s="15"/>
      <c r="BE34" s="15"/>
      <c r="BF34" s="15"/>
      <c r="BG34" s="15"/>
      <c r="BH34" s="15"/>
      <c r="BI34" s="79" t="s">
        <v>104</v>
      </c>
      <c r="BK34" s="95"/>
      <c r="BL34" s="96"/>
      <c r="BM34" s="96"/>
      <c r="BN34" s="96"/>
      <c r="BO34" s="96"/>
      <c r="BP34" s="96"/>
      <c r="BQ34" s="96"/>
      <c r="BR34" s="96"/>
      <c r="BS34" s="96"/>
      <c r="BT34" s="96"/>
      <c r="BU34" s="96"/>
      <c r="BV34" s="96"/>
      <c r="BW34" s="96" t="str">
        <f>IF(BP32="","",IF(BQ32&lt;=2,"",INDEX(本部,$BN32+4,$BO32+4)))</f>
        <v/>
      </c>
      <c r="BX34" s="96" t="str">
        <f>IF(BP32="","",IF(BQ32&lt;=2,"",INDEX(本部,$BN32+4,$BO32+6)))</f>
        <v/>
      </c>
      <c r="BY34" s="96"/>
      <c r="BZ34" s="96"/>
      <c r="CA34" s="96" t="str">
        <f>IF(BP32="","",IF(BQ32&lt;=2,"",IF($BV32&gt;$BY32,INDEX(本部,$BN32+4,$BO32+4),INDEX(本部,$BN32+4,$BO32+6))))</f>
        <v/>
      </c>
      <c r="CB34" s="96" t="str">
        <f>IF(BP32="","",IF(BQ32&lt;=2,"",IF($BV32&lt;$BY32,INDEX(本部,$BN32+4,$BO32+4),INDEX(本部,$BN32+4,$BO32+6))))</f>
        <v/>
      </c>
      <c r="CC34" s="97"/>
      <c r="CE34" s="95"/>
      <c r="CF34" s="96"/>
      <c r="CG34" s="96"/>
      <c r="CH34" s="96"/>
      <c r="CI34" s="96"/>
      <c r="CJ34" s="96"/>
      <c r="CK34" s="96"/>
      <c r="CL34" s="96"/>
      <c r="CM34" s="96"/>
      <c r="CN34" s="96"/>
      <c r="CO34" s="96"/>
      <c r="CP34" s="96"/>
      <c r="CQ34" s="96" t="str">
        <f>IF(CJ32="","",IF(CK32&lt;=2,"",INDEX(本部,$CH32+4,$CI32+4)))</f>
        <v/>
      </c>
      <c r="CR34" s="96" t="str">
        <f>IF(CJ32="","",IF(CK32&lt;=2,"",INDEX(本部,$CH32+4,$CI32+6)))</f>
        <v/>
      </c>
      <c r="CS34" s="96"/>
      <c r="CT34" s="96"/>
      <c r="CU34" s="96" t="str">
        <f>IF(CJ32="","",IF(CK32&lt;=2,"",IF($CP32&gt;$CS32,INDEX(本部,$CH32+4,$CI32+4),INDEX(本部,$CH32+4,$CI32+6))))</f>
        <v/>
      </c>
      <c r="CV34" s="96" t="str">
        <f>IF(CJ32="","",IF(CK32&lt;=2,"",IF($CP32&lt;$CS32,INDEX(本部,$CH32+4,$CI32+4),INDEX(本部,$CH32+4,$CI32+6))))</f>
        <v/>
      </c>
      <c r="CW34" s="97"/>
    </row>
    <row r="35" spans="1:101" ht="13.5" customHeight="1">
      <c r="A35" s="111"/>
      <c r="B35" s="83"/>
      <c r="C35" s="84" t="str">
        <f>IF(VLOOKUP(C34,男子,2)=0,"",VLOOKUP(C34,男子,2))</f>
        <v>城山北</v>
      </c>
      <c r="D35" s="17">
        <f>IF(G35="","",COUNT(F36:F38))</f>
        <v>2</v>
      </c>
      <c r="E35" s="17"/>
      <c r="F35" s="17"/>
      <c r="G35" s="17">
        <f>IF(OR(ISBLANK(F36),ISBLANK(H36))=TRUE,"",1)</f>
        <v>1</v>
      </c>
      <c r="H35" s="17"/>
      <c r="I35" s="17"/>
      <c r="J35" s="17"/>
      <c r="K35" s="84" t="str">
        <f>IF(VLOOKUP(K34,男子,2)=0,"",VLOOKUP(K34,男子,2))</f>
        <v>井口</v>
      </c>
      <c r="L35" s="83"/>
      <c r="M35" s="84" t="str">
        <f>IF(VLOOKUP(M34,男子,2)=0,"",VLOOKUP(M34,男子,2))</f>
        <v>落合</v>
      </c>
      <c r="N35" s="17">
        <f>IF(Q35="","",COUNT(P36:P38))</f>
        <v>2</v>
      </c>
      <c r="O35" s="17"/>
      <c r="P35" s="17"/>
      <c r="Q35" s="17">
        <f>IF(OR(ISBLANK(P36),ISBLANK(R36))=TRUE,"",1)</f>
        <v>1</v>
      </c>
      <c r="R35" s="17"/>
      <c r="S35" s="17"/>
      <c r="T35" s="17"/>
      <c r="U35" s="84" t="str">
        <f>IF(VLOOKUP(U34,男子,2)=0,"",VLOOKUP(U34,男子,2))</f>
        <v>金光学園</v>
      </c>
      <c r="V35" s="83"/>
      <c r="W35" s="84" t="str">
        <f>IF(VLOOKUP(W34,女子,2)=0,"",VLOOKUP(W34,女子,2))</f>
        <v>可部</v>
      </c>
      <c r="X35" s="17">
        <f>IF(AA35="","",COUNT(Z36:Z38))</f>
        <v>2</v>
      </c>
      <c r="Y35" s="17"/>
      <c r="Z35" s="17"/>
      <c r="AA35" s="17">
        <f>IF(OR(ISBLANK(Z36),ISBLANK(AB36))=TRUE,"",1)</f>
        <v>1</v>
      </c>
      <c r="AB35" s="17"/>
      <c r="AC35" s="17"/>
      <c r="AD35" s="17"/>
      <c r="AE35" s="84" t="str">
        <f>IF(VLOOKUP(AE34,女子,2)=0,"",VLOOKUP(AE34,女子,2))</f>
        <v>就実</v>
      </c>
      <c r="AF35" s="83"/>
      <c r="AG35" s="84" t="str">
        <f>IF(VLOOKUP(AG34,女子,2)=0,"",VLOOKUP(AG34,女子,2))</f>
        <v>理大附</v>
      </c>
      <c r="AH35" s="17">
        <f>IF(AK35="","",COUNT(AJ36:AJ38))</f>
        <v>3</v>
      </c>
      <c r="AI35" s="17"/>
      <c r="AJ35" s="17"/>
      <c r="AK35" s="17">
        <f>IF(OR(ISBLANK(AJ36),ISBLANK(AL36))=TRUE,"",1)</f>
        <v>1</v>
      </c>
      <c r="AL35" s="17"/>
      <c r="AM35" s="17"/>
      <c r="AN35" s="17"/>
      <c r="AO35" s="84" t="str">
        <f>IF(VLOOKUP(AO34,女子,2)=0,"",VLOOKUP(AO34,女子,2))</f>
        <v>佐波</v>
      </c>
      <c r="AP35" s="83"/>
      <c r="AQ35" s="85" t="str">
        <f>INDEX(女子記録,MATCH(LEFT(AQ34,2),女子ゲーム,),MATCH(RIGHT(AQ34,2),女子記録タイトル,))</f>
        <v/>
      </c>
      <c r="AR35" s="17" t="str">
        <f>IF(AU35="","",COUNT(AT36:AT38))</f>
        <v/>
      </c>
      <c r="AS35" s="17"/>
      <c r="AT35" s="17"/>
      <c r="AU35" s="17" t="str">
        <f>IF(OR(ISBLANK(AT36),ISBLANK(AV36))=TRUE,"",1)</f>
        <v/>
      </c>
      <c r="AV35" s="17"/>
      <c r="AW35" s="17"/>
      <c r="AX35" s="17"/>
      <c r="AY35" s="85" t="str">
        <f>INDEX(女子記録,MATCH(LEFT(AY34,2),女子ゲーム,),MATCH(RIGHT(AY34,2),女子記録タイトル,))</f>
        <v/>
      </c>
      <c r="AZ35" s="83"/>
      <c r="BA35" s="85" t="str">
        <f>INDEX(女子記録,MATCH(LEFT(BA34,2),女子ゲーム,),MATCH(RIGHT(BA34,2),女子記録タイトル,))</f>
        <v/>
      </c>
      <c r="BB35" s="17" t="str">
        <f>IF(BE35="","",COUNT(BD36:BD38))</f>
        <v/>
      </c>
      <c r="BC35" s="17"/>
      <c r="BD35" s="17"/>
      <c r="BE35" s="17" t="str">
        <f>IF(OR(ISBLANK(BD36),ISBLANK(BF36))=TRUE,"",1)</f>
        <v/>
      </c>
      <c r="BF35" s="17"/>
      <c r="BG35" s="17"/>
      <c r="BH35" s="17"/>
      <c r="BI35" s="85" t="str">
        <f>INDEX(女子記録,MATCH(LEFT(BI34,2),女子ゲーム,),MATCH(RIGHT(BI34,2),女子記録タイトル,))</f>
        <v/>
      </c>
      <c r="BK35" s="86" t="s">
        <v>71</v>
      </c>
      <c r="BL35" s="87">
        <v>4</v>
      </c>
      <c r="BM35" s="87" t="str">
        <f>$BK35&amp;$BL35</f>
        <v>B4</v>
      </c>
      <c r="BN35" s="87">
        <f>MATCH(BL35,試合順,)</f>
        <v>31</v>
      </c>
      <c r="BO35" s="87">
        <f>MATCH(BK35,コート,)</f>
        <v>31</v>
      </c>
      <c r="BP35" s="87">
        <f>INDEX(本部,$BN35+1,$BO35+5)</f>
        <v>1</v>
      </c>
      <c r="BQ35" s="87">
        <f>IF(BP35="",0,INDEX(本部,$BN35+1,$BO35+2))</f>
        <v>3</v>
      </c>
      <c r="BR35" s="87" t="str">
        <f>IF(BP35="","",INDEX(本部,$BN35+1,$BO35+1))</f>
        <v>理大附</v>
      </c>
      <c r="BS35" s="87" t="str">
        <f>IF(BP35="","",INDEX(本部,$BN35+1,$BO35+9))</f>
        <v>佐波</v>
      </c>
      <c r="BT35" s="87" t="str">
        <f>IF(BP35="","",IF(BV35&gt;BY35,BR35,BS35))</f>
        <v>理大附</v>
      </c>
      <c r="BU35" s="87" t="str">
        <f>IF(BP35="","",IF(BT35=BR35,BS35,BR35))</f>
        <v>佐波</v>
      </c>
      <c r="BV35" s="87">
        <f>IF(BP35="","",INDEX(本部,$BN35+2,$BO35+2))</f>
        <v>2</v>
      </c>
      <c r="BW35" s="87">
        <f>IF(BP35="","",INDEX(本部,$BN35+2,$BO35+4))</f>
        <v>23</v>
      </c>
      <c r="BX35" s="87">
        <f>IF(BP35="","",INDEX(本部,$BN35+2,$BO35+6))</f>
        <v>25</v>
      </c>
      <c r="BY35" s="87">
        <f>IF(BP35="","",INDEX(本部,$BN35+2,$BO35+8))</f>
        <v>1</v>
      </c>
      <c r="BZ35" s="87">
        <f>IF(BP35="","",IF($BV35&gt;$BY35,$BV35,$BY35))</f>
        <v>2</v>
      </c>
      <c r="CA35" s="87">
        <f>IF(BP35="","",IF($BV35&gt;$BY35,INDEX(本部,$BN35+2,$BO35+4),INDEX(本部,$BN35+2,$BO35+6)))</f>
        <v>23</v>
      </c>
      <c r="CB35" s="87">
        <f>IF(BP35="","",IF($BV35&lt;$BY35,INDEX(本部,$BN35+2,$BO35+4),INDEX(本部,$BN35+2,$BO35+6)))</f>
        <v>25</v>
      </c>
      <c r="CC35" s="88">
        <f>IF(BP35="","",IF($BV35&lt;$BY35,$BV35,$BY35))</f>
        <v>1</v>
      </c>
      <c r="CE35" s="86" t="s">
        <v>72</v>
      </c>
      <c r="CF35" s="87">
        <v>3</v>
      </c>
      <c r="CG35" s="87" t="str">
        <f>$CE35&amp;$CF35</f>
        <v>E3</v>
      </c>
      <c r="CH35" s="87">
        <f>MATCH(CF35,女子試合順,)</f>
        <v>21</v>
      </c>
      <c r="CI35" s="87">
        <f>MATCH(CE35,女子コート,)</f>
        <v>41</v>
      </c>
      <c r="CJ35" s="87" t="str">
        <f>INDEX(本部,$CH35+1,$CI35+5)</f>
        <v/>
      </c>
      <c r="CK35" s="87">
        <f>IF(CJ35="",0,INDEX(本部,$CH35+1,$CI35+2))</f>
        <v>0</v>
      </c>
      <c r="CL35" s="87" t="str">
        <f>IF(CJ35="","",INDEX(本部,$CH35+1,$CI35+1))</f>
        <v/>
      </c>
      <c r="CM35" s="87" t="str">
        <f>IF(CJ35="","",INDEX(本部,$CH35+1,$CI35+9))</f>
        <v/>
      </c>
      <c r="CN35" s="87" t="str">
        <f>IF(CJ35="","",IF(CP35&gt;CS35,CL35,CM35))</f>
        <v/>
      </c>
      <c r="CO35" s="87" t="str">
        <f>IF(CJ35="","",IF(CN35=CL35,CM35,CL35))</f>
        <v/>
      </c>
      <c r="CP35" s="87" t="str">
        <f>IF(CJ35="","",INDEX(本部,$CH35+2,$CI35+2))</f>
        <v/>
      </c>
      <c r="CQ35" s="87" t="str">
        <f>IF(CJ35="","",INDEX(本部,$CH35+2,$CI35+4))</f>
        <v/>
      </c>
      <c r="CR35" s="87" t="str">
        <f>IF(CJ35="","",INDEX(本部,$CH35+2,$CI35+6))</f>
        <v/>
      </c>
      <c r="CS35" s="87" t="str">
        <f>IF(CJ35="","",INDEX(本部,$CH35+2,$CI35+8))</f>
        <v/>
      </c>
      <c r="CT35" s="87" t="str">
        <f>IF(CJ35="","",IF($CP35&gt;$CS35,$CP35,$CS35))</f>
        <v/>
      </c>
      <c r="CU35" s="87" t="str">
        <f>IF(CJ35="","",IF($CP35&gt;$CS35,INDEX(本部,$CH35+2,$CI35+4),INDEX(本部,$CH35+2,$CI35+6)))</f>
        <v/>
      </c>
      <c r="CV35" s="87" t="str">
        <f>IF(CJ35="","",IF($CP35&lt;$CS35,INDEX(本部,$CH35+2,$CI35+4),INDEX(本部,$CH35+2,$CI35+6)))</f>
        <v/>
      </c>
      <c r="CW35" s="88" t="str">
        <f>IF(CJ35="","",IF($CP35&lt;$CS35,$CP35,$CS35))</f>
        <v/>
      </c>
    </row>
    <row r="36" spans="1:101">
      <c r="A36" s="111"/>
      <c r="B36" s="83"/>
      <c r="C36" s="84"/>
      <c r="D36" s="89">
        <f>IF(G35="","",SUM(E36:E38))</f>
        <v>0</v>
      </c>
      <c r="E36" s="90">
        <f>IF(F36&gt;H36,1,0)</f>
        <v>0</v>
      </c>
      <c r="F36" s="18">
        <v>22</v>
      </c>
      <c r="G36" s="6" t="s">
        <v>92</v>
      </c>
      <c r="H36" s="16">
        <v>25</v>
      </c>
      <c r="I36" s="90">
        <f>IF(H36&gt;F36,1,0)</f>
        <v>1</v>
      </c>
      <c r="J36" s="89">
        <f>IF(G35="","",SUM(I36:I38))</f>
        <v>2</v>
      </c>
      <c r="K36" s="84"/>
      <c r="L36" s="83"/>
      <c r="M36" s="84"/>
      <c r="N36" s="89">
        <f>IF(Q35="","",SUM(O36:O38))</f>
        <v>2</v>
      </c>
      <c r="O36" s="90">
        <f>IF(P36&gt;R36,1,0)</f>
        <v>1</v>
      </c>
      <c r="P36" s="18">
        <v>25</v>
      </c>
      <c r="Q36" s="6" t="s">
        <v>92</v>
      </c>
      <c r="R36" s="16">
        <v>19</v>
      </c>
      <c r="S36" s="90">
        <f>IF(R36&gt;P36,1,0)</f>
        <v>0</v>
      </c>
      <c r="T36" s="89">
        <f>IF(Q35="","",SUM(S36:S38))</f>
        <v>0</v>
      </c>
      <c r="U36" s="84"/>
      <c r="V36" s="83"/>
      <c r="W36" s="84"/>
      <c r="X36" s="89">
        <f>IF(AA35="","",SUM(Y36:Y38))</f>
        <v>2</v>
      </c>
      <c r="Y36" s="90">
        <f>IF(Z36&gt;AB36,1,0)</f>
        <v>1</v>
      </c>
      <c r="Z36" s="18">
        <v>25</v>
      </c>
      <c r="AA36" s="6" t="s">
        <v>92</v>
      </c>
      <c r="AB36" s="16">
        <v>21</v>
      </c>
      <c r="AC36" s="90">
        <f>IF(AB36&gt;Z36,1,0)</f>
        <v>0</v>
      </c>
      <c r="AD36" s="89">
        <f>IF(AA35="","",SUM(AC36:AC38))</f>
        <v>0</v>
      </c>
      <c r="AE36" s="84"/>
      <c r="AF36" s="83"/>
      <c r="AG36" s="84"/>
      <c r="AH36" s="89">
        <f>IF(AK35="","",SUM(AI36:AI38))</f>
        <v>2</v>
      </c>
      <c r="AI36" s="90">
        <f>IF(AJ36&gt;AL36,1,0)</f>
        <v>0</v>
      </c>
      <c r="AJ36" s="18">
        <v>23</v>
      </c>
      <c r="AK36" s="6" t="s">
        <v>92</v>
      </c>
      <c r="AL36" s="16">
        <v>25</v>
      </c>
      <c r="AM36" s="90">
        <f>IF(AL36&gt;AJ36,1,0)</f>
        <v>1</v>
      </c>
      <c r="AN36" s="89">
        <f>IF(AK35="","",SUM(AM36:AM38))</f>
        <v>1</v>
      </c>
      <c r="AO36" s="84"/>
      <c r="AP36" s="83"/>
      <c r="AQ36" s="85"/>
      <c r="AR36" s="89" t="str">
        <f>IF(AU35="","",SUM(AS36:AS38))</f>
        <v/>
      </c>
      <c r="AS36" s="90">
        <f>IF(AT36&gt;AV36,1,0)</f>
        <v>0</v>
      </c>
      <c r="AT36" s="18"/>
      <c r="AU36" s="6" t="s">
        <v>92</v>
      </c>
      <c r="AV36" s="16"/>
      <c r="AW36" s="90">
        <f>IF(AV36&gt;AT36,1,0)</f>
        <v>0</v>
      </c>
      <c r="AX36" s="89" t="str">
        <f>IF(AU35="","",SUM(AW36:AW38))</f>
        <v/>
      </c>
      <c r="AY36" s="85"/>
      <c r="AZ36" s="83"/>
      <c r="BA36" s="85"/>
      <c r="BB36" s="89" t="str">
        <f>IF(BE35="","",SUM(BC36:BC38))</f>
        <v/>
      </c>
      <c r="BC36" s="90">
        <f>IF(BD36&gt;BF36,1,0)</f>
        <v>0</v>
      </c>
      <c r="BD36" s="18"/>
      <c r="BE36" s="6" t="s">
        <v>92</v>
      </c>
      <c r="BF36" s="16"/>
      <c r="BG36" s="90">
        <f>IF(BF36&gt;BD36,1,0)</f>
        <v>0</v>
      </c>
      <c r="BH36" s="89" t="str">
        <f>IF(BE35="","",SUM(BG36:BG38))</f>
        <v/>
      </c>
      <c r="BI36" s="85"/>
      <c r="BK36" s="92"/>
      <c r="BL36" s="93"/>
      <c r="BM36" s="93"/>
      <c r="BN36" s="93"/>
      <c r="BO36" s="93"/>
      <c r="BP36" s="93"/>
      <c r="BQ36" s="93"/>
      <c r="BR36" s="93"/>
      <c r="BS36" s="93"/>
      <c r="BT36" s="93"/>
      <c r="BU36" s="93"/>
      <c r="BV36" s="93"/>
      <c r="BW36" s="93">
        <f>IF(BP35="","",INDEX(本部,$BN35+3,$BO35+4))</f>
        <v>25</v>
      </c>
      <c r="BX36" s="93">
        <f>IF(BP35="","",INDEX(本部,$BN35+3,$BO35+6))</f>
        <v>14</v>
      </c>
      <c r="BY36" s="93"/>
      <c r="BZ36" s="93"/>
      <c r="CA36" s="93">
        <f>IF(BP35="","",IF(BQ35&lt;2,"",IF($BV35&gt;$BY35,INDEX(本部,$BN35+3,$BO35+4),INDEX(本部,$BN35+3,$BO35+6))))</f>
        <v>25</v>
      </c>
      <c r="CB36" s="93">
        <f>IF(BP35="","",IF(BQ35&lt;2,"",IF($BV35&lt;$BY35,INDEX(本部,$BN35+3,$BO35+4),INDEX(本部,$BN35+3,$BO35+6))))</f>
        <v>14</v>
      </c>
      <c r="CC36" s="94"/>
      <c r="CE36" s="92"/>
      <c r="CF36" s="93"/>
      <c r="CG36" s="93"/>
      <c r="CH36" s="93"/>
      <c r="CI36" s="93"/>
      <c r="CJ36" s="93"/>
      <c r="CK36" s="93"/>
      <c r="CL36" s="93"/>
      <c r="CM36" s="93"/>
      <c r="CN36" s="93"/>
      <c r="CO36" s="93"/>
      <c r="CP36" s="93"/>
      <c r="CQ36" s="93" t="str">
        <f>IF(CJ35="","",INDEX(本部,$CH35+3,$CI35+4))</f>
        <v/>
      </c>
      <c r="CR36" s="93" t="str">
        <f>IF(CJ35="","",INDEX(本部,$CH35+3,$CI35+6))</f>
        <v/>
      </c>
      <c r="CS36" s="93"/>
      <c r="CT36" s="93"/>
      <c r="CU36" s="93" t="str">
        <f>IF(CJ35="","",IF(CK35&lt;2,"",IF($CP35&gt;$CS35,INDEX(本部,$CH35+3,$CI35+4),INDEX(本部,$CH35+3,$CI35+6))))</f>
        <v/>
      </c>
      <c r="CV36" s="93" t="str">
        <f>IF(CJ35="","",IF(CK35&lt;2,"",IF($CP35&lt;$CS35,INDEX(本部,$CH35+3,$CI35+4),INDEX(本部,$CH35+3,$CI35+6))))</f>
        <v/>
      </c>
      <c r="CW36" s="94"/>
    </row>
    <row r="37" spans="1:101">
      <c r="A37" s="111"/>
      <c r="B37" s="83"/>
      <c r="C37" s="84"/>
      <c r="D37" s="89"/>
      <c r="E37" s="90">
        <f>IF(F37&gt;H37,1,0)</f>
        <v>0</v>
      </c>
      <c r="F37" s="25">
        <v>18</v>
      </c>
      <c r="G37" s="6" t="s">
        <v>92</v>
      </c>
      <c r="H37" s="26">
        <v>25</v>
      </c>
      <c r="I37" s="90">
        <f>IF(H37&gt;F37,1,0)</f>
        <v>1</v>
      </c>
      <c r="J37" s="89"/>
      <c r="K37" s="84"/>
      <c r="L37" s="83"/>
      <c r="M37" s="84"/>
      <c r="N37" s="89"/>
      <c r="O37" s="90">
        <f>IF(P37&gt;R37,1,0)</f>
        <v>1</v>
      </c>
      <c r="P37" s="25">
        <v>25</v>
      </c>
      <c r="Q37" s="6" t="s">
        <v>92</v>
      </c>
      <c r="R37" s="26">
        <v>21</v>
      </c>
      <c r="S37" s="90">
        <f>IF(R37&gt;P37,1,0)</f>
        <v>0</v>
      </c>
      <c r="T37" s="89"/>
      <c r="U37" s="84"/>
      <c r="V37" s="83"/>
      <c r="W37" s="84"/>
      <c r="X37" s="89"/>
      <c r="Y37" s="90">
        <f>IF(Z37&gt;AB37,1,0)</f>
        <v>1</v>
      </c>
      <c r="Z37" s="25">
        <v>25</v>
      </c>
      <c r="AA37" s="6" t="s">
        <v>92</v>
      </c>
      <c r="AB37" s="26">
        <v>17</v>
      </c>
      <c r="AC37" s="90">
        <f>IF(AB37&gt;Z37,1,0)</f>
        <v>0</v>
      </c>
      <c r="AD37" s="89"/>
      <c r="AE37" s="84"/>
      <c r="AF37" s="83"/>
      <c r="AG37" s="84"/>
      <c r="AH37" s="89"/>
      <c r="AI37" s="90">
        <f>IF(AJ37&gt;AL37,1,0)</f>
        <v>1</v>
      </c>
      <c r="AJ37" s="25">
        <v>25</v>
      </c>
      <c r="AK37" s="6" t="s">
        <v>92</v>
      </c>
      <c r="AL37" s="26">
        <v>14</v>
      </c>
      <c r="AM37" s="90">
        <f>IF(AL37&gt;AJ37,1,0)</f>
        <v>0</v>
      </c>
      <c r="AN37" s="89"/>
      <c r="AO37" s="84"/>
      <c r="AP37" s="83"/>
      <c r="AQ37" s="85"/>
      <c r="AR37" s="89"/>
      <c r="AS37" s="90">
        <f>IF(AT37&gt;AV37,1,0)</f>
        <v>0</v>
      </c>
      <c r="AT37" s="25"/>
      <c r="AU37" s="6" t="s">
        <v>92</v>
      </c>
      <c r="AV37" s="26"/>
      <c r="AW37" s="90">
        <f>IF(AV37&gt;AT37,1,0)</f>
        <v>0</v>
      </c>
      <c r="AX37" s="89"/>
      <c r="AY37" s="85"/>
      <c r="AZ37" s="83"/>
      <c r="BA37" s="85"/>
      <c r="BB37" s="89"/>
      <c r="BC37" s="90">
        <f>IF(BD37&gt;BF37,1,0)</f>
        <v>0</v>
      </c>
      <c r="BD37" s="25"/>
      <c r="BE37" s="6" t="s">
        <v>92</v>
      </c>
      <c r="BF37" s="26"/>
      <c r="BG37" s="90">
        <f>IF(BF37&gt;BD37,1,0)</f>
        <v>0</v>
      </c>
      <c r="BH37" s="89"/>
      <c r="BI37" s="85"/>
      <c r="BK37" s="95"/>
      <c r="BL37" s="96"/>
      <c r="BM37" s="96"/>
      <c r="BN37" s="96"/>
      <c r="BO37" s="96"/>
      <c r="BP37" s="96"/>
      <c r="BQ37" s="96"/>
      <c r="BR37" s="96"/>
      <c r="BS37" s="96"/>
      <c r="BT37" s="96"/>
      <c r="BU37" s="96"/>
      <c r="BV37" s="96"/>
      <c r="BW37" s="96">
        <f>IF(BP35="","",IF(BQ35&lt;=2,"",INDEX(本部,$BN35+4,$BO35+4)))</f>
        <v>25</v>
      </c>
      <c r="BX37" s="96">
        <f>IF(BP35="","",IF(BQ35&lt;=2,"",INDEX(本部,$BN35+4,$BO35+6)))</f>
        <v>18</v>
      </c>
      <c r="BY37" s="96"/>
      <c r="BZ37" s="96"/>
      <c r="CA37" s="96">
        <f>IF(BP35="","",IF(BQ35&lt;=2,"",IF($BV35&gt;$BY35,INDEX(本部,$BN35+4,$BO35+4),INDEX(本部,$BN35+4,$BO35+6))))</f>
        <v>25</v>
      </c>
      <c r="CB37" s="96">
        <f>IF(BP35="","",IF(BQ35&lt;=2,"",IF($BV35&lt;$BY35,INDEX(本部,$BN35+4,$BO35+4),INDEX(本部,$BN35+4,$BO35+6))))</f>
        <v>18</v>
      </c>
      <c r="CC37" s="97"/>
      <c r="CE37" s="95"/>
      <c r="CF37" s="96"/>
      <c r="CG37" s="96"/>
      <c r="CH37" s="96"/>
      <c r="CI37" s="96"/>
      <c r="CJ37" s="96"/>
      <c r="CK37" s="96"/>
      <c r="CL37" s="96"/>
      <c r="CM37" s="96"/>
      <c r="CN37" s="96"/>
      <c r="CO37" s="96"/>
      <c r="CP37" s="96"/>
      <c r="CQ37" s="96" t="str">
        <f>IF(CJ35="","",IF(CK35&lt;=2,"",INDEX(本部,$CH35+4,$CI35+4)))</f>
        <v/>
      </c>
      <c r="CR37" s="96" t="str">
        <f>IF(CJ35="","",IF(CK35&lt;=2,"",INDEX(本部,$CH35+4,$CI35+6)))</f>
        <v/>
      </c>
      <c r="CS37" s="96"/>
      <c r="CT37" s="96"/>
      <c r="CU37" s="96" t="str">
        <f>IF(CJ35="","",IF(CK35&lt;=2,"",IF($CP35&gt;$CS35,INDEX(本部,$CH35+4,$CI35+4),INDEX(本部,$CH35+4,$CI35+6))))</f>
        <v/>
      </c>
      <c r="CV37" s="96" t="str">
        <f>IF(CJ35="","",IF(CK35&lt;=2,"",IF($CP35&lt;$CS35,INDEX(本部,$CH35+4,$CI35+4),INDEX(本部,$CH35+4,$CI35+6))))</f>
        <v/>
      </c>
      <c r="CW37" s="97"/>
    </row>
    <row r="38" spans="1:101">
      <c r="A38" s="111"/>
      <c r="B38" s="83"/>
      <c r="C38" s="84"/>
      <c r="D38" s="89"/>
      <c r="E38" s="90">
        <f>IF(F38&gt;H38,1,0)</f>
        <v>0</v>
      </c>
      <c r="F38" s="32"/>
      <c r="G38" s="6" t="s">
        <v>92</v>
      </c>
      <c r="H38" s="31"/>
      <c r="I38" s="90">
        <f>IF(H38&gt;F38,1,0)</f>
        <v>0</v>
      </c>
      <c r="J38" s="89"/>
      <c r="K38" s="84"/>
      <c r="L38" s="83"/>
      <c r="M38" s="84"/>
      <c r="N38" s="89"/>
      <c r="O38" s="90">
        <f>IF(P38&gt;R38,1,0)</f>
        <v>0</v>
      </c>
      <c r="P38" s="32"/>
      <c r="Q38" s="6" t="s">
        <v>92</v>
      </c>
      <c r="R38" s="31"/>
      <c r="S38" s="90">
        <f>IF(R38&gt;P38,1,0)</f>
        <v>0</v>
      </c>
      <c r="T38" s="89"/>
      <c r="U38" s="84"/>
      <c r="V38" s="83"/>
      <c r="W38" s="84"/>
      <c r="X38" s="89"/>
      <c r="Y38" s="90">
        <f>IF(Z38&gt;AB38,1,0)</f>
        <v>0</v>
      </c>
      <c r="Z38" s="32"/>
      <c r="AA38" s="6" t="s">
        <v>92</v>
      </c>
      <c r="AB38" s="31"/>
      <c r="AC38" s="90">
        <f>IF(AB38&gt;Z38,1,0)</f>
        <v>0</v>
      </c>
      <c r="AD38" s="89"/>
      <c r="AE38" s="84"/>
      <c r="AF38" s="83"/>
      <c r="AG38" s="84"/>
      <c r="AH38" s="89"/>
      <c r="AI38" s="90">
        <f>IF(AJ38&gt;AL38,1,0)</f>
        <v>1</v>
      </c>
      <c r="AJ38" s="32">
        <v>25</v>
      </c>
      <c r="AK38" s="6" t="s">
        <v>92</v>
      </c>
      <c r="AL38" s="31">
        <v>18</v>
      </c>
      <c r="AM38" s="90">
        <f>IF(AL38&gt;AJ38,1,0)</f>
        <v>0</v>
      </c>
      <c r="AN38" s="89"/>
      <c r="AO38" s="84"/>
      <c r="AP38" s="83"/>
      <c r="AQ38" s="85"/>
      <c r="AR38" s="89"/>
      <c r="AS38" s="90">
        <f>IF(AT38&gt;AV38,1,0)</f>
        <v>0</v>
      </c>
      <c r="AT38" s="32"/>
      <c r="AU38" s="6" t="s">
        <v>92</v>
      </c>
      <c r="AV38" s="31"/>
      <c r="AW38" s="90">
        <f>IF(AV38&gt;AT38,1,0)</f>
        <v>0</v>
      </c>
      <c r="AX38" s="89"/>
      <c r="AY38" s="85"/>
      <c r="AZ38" s="83"/>
      <c r="BA38" s="85"/>
      <c r="BB38" s="89"/>
      <c r="BC38" s="90">
        <f>IF(BD38&gt;BF38,1,0)</f>
        <v>0</v>
      </c>
      <c r="BD38" s="32"/>
      <c r="BE38" s="6" t="s">
        <v>92</v>
      </c>
      <c r="BF38" s="31"/>
      <c r="BG38" s="90">
        <f>IF(BF38&gt;BD38,1,0)</f>
        <v>0</v>
      </c>
      <c r="BH38" s="89"/>
      <c r="BI38" s="85"/>
      <c r="BK38" s="86" t="s">
        <v>71</v>
      </c>
      <c r="BL38" s="87">
        <v>5</v>
      </c>
      <c r="BM38" s="87" t="str">
        <f>$BK38&amp;$BL38</f>
        <v>B5</v>
      </c>
      <c r="BN38" s="87">
        <f>MATCH(BL38,試合順,)</f>
        <v>41</v>
      </c>
      <c r="BO38" s="87">
        <f>MATCH(BK38,コート,)</f>
        <v>31</v>
      </c>
      <c r="BP38" s="87">
        <f>INDEX(本部,$BN38+1,$BO38+5)</f>
        <v>0</v>
      </c>
      <c r="BQ38" s="87">
        <f>IF(BP38="",0,INDEX(本部,$BN38+1,$BO38+2))</f>
        <v>0</v>
      </c>
      <c r="BR38" s="87">
        <f>IF(BP38="","",INDEX(本部,$BN38+1,$BO38+1))</f>
        <v>0</v>
      </c>
      <c r="BS38" s="87">
        <f>IF(BP38="","",INDEX(本部,$BN38+1,$BO38+9))</f>
        <v>0</v>
      </c>
      <c r="BT38" s="87">
        <f>IF(BP38="","",IF(BV38&gt;BY38,BR38,BS38))</f>
        <v>0</v>
      </c>
      <c r="BU38" s="87">
        <f>IF(BP38="","",IF(BT38=BR38,BS38,BR38))</f>
        <v>0</v>
      </c>
      <c r="BV38" s="87">
        <f>IF(BP38="","",INDEX(本部,$BN38+2,$BO38+2))</f>
        <v>0</v>
      </c>
      <c r="BW38" s="87">
        <f>IF(BP38="","",INDEX(本部,$BN38+2,$BO38+4))</f>
        <v>0</v>
      </c>
      <c r="BX38" s="87">
        <f>IF(BP38="","",INDEX(本部,$BN38+2,$BO38+6))</f>
        <v>0</v>
      </c>
      <c r="BY38" s="87">
        <f>IF(BP38="","",INDEX(本部,$BN38+2,$BO38+8))</f>
        <v>0</v>
      </c>
      <c r="BZ38" s="87">
        <f>IF(BP38="","",IF($BV38&gt;$BY38,$BV38,$BY38))</f>
        <v>0</v>
      </c>
      <c r="CA38" s="87">
        <f>IF(BP38="","",IF($BV38&gt;$BY38,INDEX(本部,$BN38+2,$BO38+4),INDEX(本部,$BN38+2,$BO38+6)))</f>
        <v>0</v>
      </c>
      <c r="CB38" s="87">
        <f>IF(BP38="","",IF($BV38&lt;$BY38,INDEX(本部,$BN38+2,$BO38+4),INDEX(本部,$BN38+2,$BO38+6)))</f>
        <v>0</v>
      </c>
      <c r="CC38" s="88">
        <f>IF(BP38="","",IF($BV38&lt;$BY38,$BV38,$BY38))</f>
        <v>0</v>
      </c>
      <c r="CE38" s="86" t="s">
        <v>72</v>
      </c>
      <c r="CF38" s="87">
        <v>4</v>
      </c>
      <c r="CG38" s="87" t="str">
        <f>$CE38&amp;$CF38</f>
        <v>E4</v>
      </c>
      <c r="CH38" s="87">
        <f>MATCH(CF38,女子試合順,)</f>
        <v>31</v>
      </c>
      <c r="CI38" s="87">
        <f>MATCH(CE38,女子コート,)</f>
        <v>41</v>
      </c>
      <c r="CJ38" s="87" t="str">
        <f>INDEX(本部,$CH38+1,$CI38+5)</f>
        <v/>
      </c>
      <c r="CK38" s="87">
        <f>IF(CJ38="",0,INDEX(本部,$CH38+1,$CI38+2))</f>
        <v>0</v>
      </c>
      <c r="CL38" s="87" t="str">
        <f>IF(CJ38="","",INDEX(本部,$CH38+1,$CI38+1))</f>
        <v/>
      </c>
      <c r="CM38" s="87" t="str">
        <f>IF(CJ38="","",INDEX(本部,$CH38+1,$CI38+9))</f>
        <v/>
      </c>
      <c r="CN38" s="87" t="str">
        <f>IF(CJ38="","",IF(CP38&gt;CS38,CL38,CM38))</f>
        <v/>
      </c>
      <c r="CO38" s="87" t="str">
        <f>IF(CJ38="","",IF(CN38=CL38,CM38,CL38))</f>
        <v/>
      </c>
      <c r="CP38" s="87" t="str">
        <f>IF(CJ38="","",INDEX(本部,$CH38+2,$CI38+2))</f>
        <v/>
      </c>
      <c r="CQ38" s="87" t="str">
        <f>IF(CJ38="","",INDEX(本部,$CH38+2,$CI38+4))</f>
        <v/>
      </c>
      <c r="CR38" s="87" t="str">
        <f>IF(CJ38="","",INDEX(本部,$CH38+2,$CI38+6))</f>
        <v/>
      </c>
      <c r="CS38" s="87" t="str">
        <f>IF(CJ38="","",INDEX(本部,$CH38+2,$CI38+8))</f>
        <v/>
      </c>
      <c r="CT38" s="87" t="str">
        <f>IF(CJ38="","",IF($CP38&gt;$CS38,$CP38,$CS38))</f>
        <v/>
      </c>
      <c r="CU38" s="87" t="str">
        <f>IF(CJ38="","",IF($CP38&gt;$CS38,INDEX(本部,$CH38+2,$CI38+4),INDEX(本部,$CH38+2,$CI38+6)))</f>
        <v/>
      </c>
      <c r="CV38" s="87" t="str">
        <f>IF(CJ38="","",IF($CP38&lt;$CS38,INDEX(本部,$CH38+2,$CI38+4),INDEX(本部,$CH38+2,$CI38+6)))</f>
        <v/>
      </c>
      <c r="CW38" s="88" t="str">
        <f>IF(CJ38="","",IF($CP38&lt;$CS38,$CP38,$CS38))</f>
        <v/>
      </c>
    </row>
    <row r="39" spans="1:101">
      <c r="A39" s="111"/>
      <c r="B39" s="83"/>
      <c r="C39" s="114" t="str">
        <f>IF(VLOOKUP(C34,男子,3)=0,"",VLOOKUP(C34,男子,3))</f>
        <v>広島</v>
      </c>
      <c r="D39" s="17"/>
      <c r="E39" s="17"/>
      <c r="F39" s="17"/>
      <c r="G39" s="17"/>
      <c r="H39" s="17"/>
      <c r="I39" s="17"/>
      <c r="J39" s="17"/>
      <c r="K39" s="99" t="str">
        <f>IF(VLOOKUP(K34,男子,3)=0,"",VLOOKUP(K34,男子,3))</f>
        <v>広島</v>
      </c>
      <c r="L39" s="83"/>
      <c r="M39" s="100" t="str">
        <f>IF(VLOOKUP(M34,男子,3)=0,"",VLOOKUP(M34,男子,3))</f>
        <v>岡山</v>
      </c>
      <c r="N39" s="17"/>
      <c r="O39" s="17"/>
      <c r="P39" s="17"/>
      <c r="Q39" s="17"/>
      <c r="R39" s="17"/>
      <c r="S39" s="17"/>
      <c r="T39" s="17"/>
      <c r="U39" s="100" t="str">
        <f>IF(VLOOKUP(U34,男子,3)=0,"",VLOOKUP(U34,男子,3))</f>
        <v>岡山</v>
      </c>
      <c r="V39" s="83"/>
      <c r="W39" s="100" t="str">
        <f>IF(VLOOKUP(W34,女子,3)=0,"",VLOOKUP(W34,女子,3))</f>
        <v>広島</v>
      </c>
      <c r="X39" s="17"/>
      <c r="Y39" s="17"/>
      <c r="Z39" s="17"/>
      <c r="AA39" s="17"/>
      <c r="AB39" s="17"/>
      <c r="AC39" s="17"/>
      <c r="AD39" s="17"/>
      <c r="AE39" s="100" t="str">
        <f>IF(VLOOKUP(AE34,女子,3)=0,"",VLOOKUP(AE34,女子,3))</f>
        <v>岡山</v>
      </c>
      <c r="AF39" s="83"/>
      <c r="AG39" s="100" t="str">
        <f>IF(VLOOKUP(AG34,女子,3)=0,"",VLOOKUP(AG34,女子,3))</f>
        <v>岡山</v>
      </c>
      <c r="AH39" s="17"/>
      <c r="AI39" s="17"/>
      <c r="AJ39" s="17"/>
      <c r="AK39" s="17"/>
      <c r="AL39" s="17"/>
      <c r="AM39" s="17"/>
      <c r="AN39" s="17"/>
      <c r="AO39" s="100" t="str">
        <f>IF(VLOOKUP(AO34,女子,3)=0,"",VLOOKUP(AO34,女子,3))</f>
        <v>山口</v>
      </c>
      <c r="AP39" s="83"/>
      <c r="AQ39" s="115"/>
      <c r="AR39" s="17"/>
      <c r="AS39" s="17"/>
      <c r="AT39" s="17"/>
      <c r="AU39" s="17"/>
      <c r="AV39" s="17"/>
      <c r="AW39" s="17"/>
      <c r="AX39" s="17"/>
      <c r="AY39" s="100"/>
      <c r="AZ39" s="83"/>
      <c r="BA39" s="115"/>
      <c r="BB39" s="17"/>
      <c r="BC39" s="17"/>
      <c r="BD39" s="17"/>
      <c r="BE39" s="17"/>
      <c r="BF39" s="17"/>
      <c r="BG39" s="17"/>
      <c r="BH39" s="17"/>
      <c r="BI39" s="100"/>
      <c r="BK39" s="92"/>
      <c r="BL39" s="93"/>
      <c r="BM39" s="93"/>
      <c r="BN39" s="93"/>
      <c r="BO39" s="93"/>
      <c r="BP39" s="93"/>
      <c r="BQ39" s="93"/>
      <c r="BR39" s="93"/>
      <c r="BS39" s="93"/>
      <c r="BT39" s="93"/>
      <c r="BU39" s="93"/>
      <c r="BV39" s="93"/>
      <c r="BW39" s="93">
        <f>IF(BP38="","",INDEX(本部,$BN38+3,$BO38+4))</f>
        <v>0</v>
      </c>
      <c r="BX39" s="93">
        <f>IF(BP38="","",INDEX(本部,$BN38+3,$BO38+6))</f>
        <v>0</v>
      </c>
      <c r="BY39" s="93"/>
      <c r="BZ39" s="93"/>
      <c r="CA39" s="93" t="str">
        <f>IF(BP38="","",IF(BQ38&lt;2,"",IF($BV38&gt;$BY38,INDEX(本部,$BN38+3,$BO38+4),INDEX(本部,$BN38+3,$BO38+6))))</f>
        <v/>
      </c>
      <c r="CB39" s="93" t="str">
        <f>IF(BP38="","",IF(BQ38&lt;2,"",IF($BV38&lt;$BY38,INDEX(本部,$BN38+3,$BO38+4),INDEX(本部,$BN38+3,$BO38+6))))</f>
        <v/>
      </c>
      <c r="CC39" s="94"/>
      <c r="CE39" s="92"/>
      <c r="CF39" s="93"/>
      <c r="CG39" s="93"/>
      <c r="CH39" s="93"/>
      <c r="CI39" s="93"/>
      <c r="CJ39" s="93"/>
      <c r="CK39" s="93"/>
      <c r="CL39" s="93"/>
      <c r="CM39" s="93"/>
      <c r="CN39" s="93"/>
      <c r="CO39" s="93"/>
      <c r="CP39" s="93"/>
      <c r="CQ39" s="93" t="str">
        <f>IF(CJ38="","",INDEX(本部,$CH38+3,$CI38+4))</f>
        <v/>
      </c>
      <c r="CR39" s="93" t="str">
        <f>IF(CJ38="","",INDEX(本部,$CH38+3,$CI38+6))</f>
        <v/>
      </c>
      <c r="CS39" s="93"/>
      <c r="CT39" s="93"/>
      <c r="CU39" s="93" t="str">
        <f>IF(CJ38="","",IF(CK38&lt;2,"",IF($CP38&gt;$CS38,INDEX(本部,$CH38+3,$CI38+4),INDEX(本部,$CH38+3,$CI38+6))))</f>
        <v/>
      </c>
      <c r="CV39" s="93" t="str">
        <f>IF(CJ38="","",IF(CK38&lt;2,"",IF($CP38&lt;$CS38,INDEX(本部,$CH38+3,$CI38+4),INDEX(本部,$CH38+3,$CI38+6))))</f>
        <v/>
      </c>
      <c r="CW39" s="94"/>
    </row>
    <row r="40" spans="1:101">
      <c r="A40" s="111"/>
      <c r="B40" s="83"/>
      <c r="C40" s="3" t="s">
        <v>93</v>
      </c>
      <c r="D40" s="102" t="str">
        <f>INDEX(審判割,MATCH(RIGHT(B34,1),試合順判割,),MATCH(LEFT(B34,1),コート判割,)+2)</f>
        <v>岸本健一</v>
      </c>
      <c r="E40" s="103"/>
      <c r="F40" s="103"/>
      <c r="G40" s="103"/>
      <c r="H40" s="103"/>
      <c r="I40" s="103"/>
      <c r="J40" s="103"/>
      <c r="K40" s="104"/>
      <c r="L40" s="83"/>
      <c r="M40" s="101" t="s">
        <v>93</v>
      </c>
      <c r="N40" s="102" t="str">
        <f>INDEX(審判割,MATCH(RIGHT(L34,1),試合順判割,),MATCH(LEFT(L34,1),コート判割,)+2)</f>
        <v>石田健志</v>
      </c>
      <c r="O40" s="103"/>
      <c r="P40" s="103"/>
      <c r="Q40" s="103"/>
      <c r="R40" s="103"/>
      <c r="S40" s="103"/>
      <c r="T40" s="103"/>
      <c r="U40" s="104"/>
      <c r="V40" s="83"/>
      <c r="W40" s="101" t="s">
        <v>93</v>
      </c>
      <c r="X40" s="102" t="str">
        <f>INDEX(審判割,MATCH(RIGHT(V34,1),試合順判割,),MATCH(LEFT(V34,1),コート判割,)+2)</f>
        <v>鷲見晃弘</v>
      </c>
      <c r="Y40" s="103"/>
      <c r="Z40" s="103"/>
      <c r="AA40" s="103"/>
      <c r="AB40" s="103"/>
      <c r="AC40" s="103"/>
      <c r="AD40" s="103"/>
      <c r="AE40" s="104"/>
      <c r="AF40" s="83"/>
      <c r="AG40" s="101" t="s">
        <v>93</v>
      </c>
      <c r="AH40" s="102" t="str">
        <f>INDEX(審判割,MATCH(RIGHT(AF34,1),試合順判割,),MATCH(LEFT(AF34,1),コート判割,)+2)</f>
        <v>平田雅裕</v>
      </c>
      <c r="AI40" s="103"/>
      <c r="AJ40" s="103"/>
      <c r="AK40" s="103"/>
      <c r="AL40" s="103"/>
      <c r="AM40" s="103"/>
      <c r="AN40" s="103"/>
      <c r="AO40" s="104"/>
      <c r="AP40" s="83"/>
      <c r="AQ40" s="101" t="s">
        <v>93</v>
      </c>
      <c r="AR40" s="102">
        <f>INDEX(審判割,MATCH(RIGHT(AP34,1),試合順判割,),MATCH(LEFT(AP34,1),コート判割,)+2)</f>
        <v>0</v>
      </c>
      <c r="AS40" s="103"/>
      <c r="AT40" s="103"/>
      <c r="AU40" s="103"/>
      <c r="AV40" s="103"/>
      <c r="AW40" s="103"/>
      <c r="AX40" s="103"/>
      <c r="AY40" s="104"/>
      <c r="AZ40" s="83"/>
      <c r="BA40" s="101" t="s">
        <v>93</v>
      </c>
      <c r="BB40" s="102">
        <f>INDEX(審判割,MATCH(RIGHT(AZ34,1),試合順判割,),MATCH(LEFT(AZ34,1),コート判割,)+2)</f>
        <v>0</v>
      </c>
      <c r="BC40" s="103"/>
      <c r="BD40" s="103"/>
      <c r="BE40" s="103"/>
      <c r="BF40" s="103"/>
      <c r="BG40" s="103"/>
      <c r="BH40" s="103"/>
      <c r="BI40" s="104"/>
      <c r="BK40" s="106"/>
      <c r="BL40" s="107"/>
      <c r="BM40" s="107"/>
      <c r="BN40" s="107"/>
      <c r="BO40" s="107"/>
      <c r="BP40" s="96"/>
      <c r="BQ40" s="96"/>
      <c r="BR40" s="96"/>
      <c r="BS40" s="96"/>
      <c r="BT40" s="96"/>
      <c r="BU40" s="96"/>
      <c r="BV40" s="96"/>
      <c r="BW40" s="96" t="str">
        <f>IF(BP38="","",IF(BQ38&lt;=2,"",INDEX(本部,$BN38+4,$BO38+4)))</f>
        <v/>
      </c>
      <c r="BX40" s="96" t="str">
        <f>IF(BP38="","",IF(BQ38&lt;=2,"",INDEX(本部,$BN38+4,$BO38+6)))</f>
        <v/>
      </c>
      <c r="BY40" s="96"/>
      <c r="BZ40" s="96"/>
      <c r="CA40" s="96" t="str">
        <f>IF(BP38="","",IF(BQ38&lt;=2,"",IF($BV38&gt;$BY38,INDEX(本部,$BN38+4,$BO38+4),INDEX(本部,$BN38+4,$BO38+6))))</f>
        <v/>
      </c>
      <c r="CB40" s="96" t="str">
        <f>IF(BP38="","",IF(BQ38&lt;=2,"",IF($BV38&lt;$BY38,INDEX(本部,$BN38+4,$BO38+4),INDEX(本部,$BN38+4,$BO38+6))))</f>
        <v/>
      </c>
      <c r="CC40" s="97"/>
      <c r="CE40" s="106"/>
      <c r="CF40" s="107"/>
      <c r="CG40" s="107"/>
      <c r="CH40" s="107"/>
      <c r="CI40" s="107"/>
      <c r="CJ40" s="96"/>
      <c r="CK40" s="96"/>
      <c r="CL40" s="96"/>
      <c r="CM40" s="96"/>
      <c r="CN40" s="96"/>
      <c r="CO40" s="96"/>
      <c r="CP40" s="96"/>
      <c r="CQ40" s="96" t="str">
        <f>IF(CJ38="","",IF(CK38&lt;=2,"",INDEX(本部,$CH38+4,$CI38+4)))</f>
        <v/>
      </c>
      <c r="CR40" s="96" t="str">
        <f>IF(CJ38="","",IF(CK38&lt;=2,"",INDEX(本部,$CH38+4,$CI38+6)))</f>
        <v/>
      </c>
      <c r="CS40" s="96"/>
      <c r="CT40" s="96"/>
      <c r="CU40" s="96" t="str">
        <f>IF(CJ38="","",IF(CK38&lt;=2,"",IF($CP38&gt;$CS38,INDEX(本部,$CH38+4,$CI38+4),INDEX(本部,$CH38+4,$CI38+6))))</f>
        <v/>
      </c>
      <c r="CV40" s="96" t="str">
        <f>IF(CJ38="","",IF(CK38&lt;=2,"",IF($CP38&lt;$CS38,INDEX(本部,$CH38+4,$CI38+4),INDEX(本部,$CH38+4,$CI38+6))))</f>
        <v/>
      </c>
      <c r="CW40" s="97"/>
    </row>
    <row r="41" spans="1:101">
      <c r="A41" s="111"/>
      <c r="B41" s="83"/>
      <c r="C41" s="3" t="s">
        <v>94</v>
      </c>
      <c r="D41" s="102" t="str">
        <f>INDEX(審判割,MATCH(RIGHT(B34,1),試合順判割,)+1,MATCH(LEFT(B34,1),コート判割,)+2)</f>
        <v>竹本賢之</v>
      </c>
      <c r="E41" s="103"/>
      <c r="F41" s="103"/>
      <c r="G41" s="103"/>
      <c r="H41" s="103"/>
      <c r="I41" s="103"/>
      <c r="J41" s="103"/>
      <c r="K41" s="104"/>
      <c r="L41" s="83"/>
      <c r="M41" s="101" t="s">
        <v>94</v>
      </c>
      <c r="N41" s="102" t="str">
        <f>INDEX(審判割,MATCH(RIGHT(L34,1),試合順判割,)+1,MATCH(LEFT(L34,1),コート判割,)+2)</f>
        <v>田所めぐみ</v>
      </c>
      <c r="O41" s="103"/>
      <c r="P41" s="103"/>
      <c r="Q41" s="103"/>
      <c r="R41" s="103"/>
      <c r="S41" s="103"/>
      <c r="T41" s="103"/>
      <c r="U41" s="104"/>
      <c r="V41" s="83"/>
      <c r="W41" s="101" t="s">
        <v>94</v>
      </c>
      <c r="X41" s="102" t="str">
        <f>INDEX(審判割,MATCH(RIGHT(V34,1),試合順判割,)+1,MATCH(LEFT(V34,1),コート判割,)+2)</f>
        <v>川島雅</v>
      </c>
      <c r="Y41" s="103"/>
      <c r="Z41" s="103"/>
      <c r="AA41" s="103"/>
      <c r="AB41" s="103"/>
      <c r="AC41" s="103"/>
      <c r="AD41" s="103"/>
      <c r="AE41" s="104"/>
      <c r="AF41" s="83"/>
      <c r="AG41" s="101" t="s">
        <v>94</v>
      </c>
      <c r="AH41" s="102" t="str">
        <f>INDEX(審判割,MATCH(RIGHT(AF34,1),試合順判割,)+1,MATCH(LEFT(AF34,1),コート判割,)+2)</f>
        <v>谷川哲也</v>
      </c>
      <c r="AI41" s="103"/>
      <c r="AJ41" s="103"/>
      <c r="AK41" s="103"/>
      <c r="AL41" s="103"/>
      <c r="AM41" s="103"/>
      <c r="AN41" s="103"/>
      <c r="AO41" s="104"/>
      <c r="AP41" s="83"/>
      <c r="AQ41" s="101" t="s">
        <v>94</v>
      </c>
      <c r="AR41" s="102">
        <f>INDEX(審判割,MATCH(RIGHT(AP34,1),試合順判割,)+1,MATCH(LEFT(AP34,1),コート判割,)+2)</f>
        <v>0</v>
      </c>
      <c r="AS41" s="103"/>
      <c r="AT41" s="103"/>
      <c r="AU41" s="103"/>
      <c r="AV41" s="103"/>
      <c r="AW41" s="103"/>
      <c r="AX41" s="103"/>
      <c r="AY41" s="104"/>
      <c r="AZ41" s="83"/>
      <c r="BA41" s="101" t="s">
        <v>94</v>
      </c>
      <c r="BB41" s="102">
        <f>INDEX(審判割,MATCH(RIGHT(AZ34,1),試合順判割,)+1,MATCH(LEFT(AZ34,1),コート判割,)+2)</f>
        <v>0</v>
      </c>
      <c r="BC41" s="103"/>
      <c r="BD41" s="103"/>
      <c r="BE41" s="103"/>
      <c r="BF41" s="103"/>
      <c r="BG41" s="103"/>
      <c r="BH41" s="103"/>
      <c r="BI41" s="104"/>
      <c r="BK41" s="86" t="s">
        <v>66</v>
      </c>
      <c r="BL41" s="87" t="s">
        <v>105</v>
      </c>
      <c r="BM41" s="87" t="str">
        <f>$BK41&amp;$BL41</f>
        <v>C③</v>
      </c>
      <c r="BN41" s="87">
        <f>MATCH(BL41,試合順,)</f>
        <v>71</v>
      </c>
      <c r="BO41" s="87">
        <f>MATCH(BK41,コート,)</f>
        <v>1</v>
      </c>
      <c r="BP41" s="87">
        <f>INDEX(本部,$BN41+1,$BO41+5)</f>
        <v>0</v>
      </c>
      <c r="BQ41" s="87">
        <f>IF(BP41="",0,INDEX(本部,$BN41+1,$BO41+2))</f>
        <v>0</v>
      </c>
      <c r="BR41" s="87">
        <f>IF(BP41="","",INDEX(本部,$BN41+1,$BO41+1))</f>
        <v>0</v>
      </c>
      <c r="BS41" s="87">
        <f>IF(BP41="","",INDEX(本部,$BN41+1,$BO41+9))</f>
        <v>0</v>
      </c>
      <c r="BT41" s="87">
        <f>IF(BP41="","",IF(BV41&gt;BY41,BR41,BS41))</f>
        <v>0</v>
      </c>
      <c r="BU41" s="87">
        <f>IF(BP41="","",IF(BT41=BR41,BS41,BR41))</f>
        <v>0</v>
      </c>
      <c r="BV41" s="87">
        <f>IF(BP41="","",INDEX(本部,$BN41+2,$BO41+2))</f>
        <v>0</v>
      </c>
      <c r="BW41" s="87">
        <f>IF(BP41="","",INDEX(本部,$BN41+2,$BO41+4))</f>
        <v>0</v>
      </c>
      <c r="BX41" s="87">
        <f>IF(BP41="","",INDEX(本部,$BN41+2,$BO41+6))</f>
        <v>0</v>
      </c>
      <c r="BY41" s="87">
        <f>IF(BP41="","",INDEX(本部,$BN41+2,$BO41+8))</f>
        <v>0</v>
      </c>
      <c r="BZ41" s="87">
        <f>IF(BP41="","",IF($BV41&gt;$BY41,$BV41,$BY41))</f>
        <v>0</v>
      </c>
      <c r="CA41" s="87">
        <f>IF(BP41="","",IF($BV41&gt;$BY41,INDEX(本部,$BN41+2,$BO41+4),INDEX(本部,$BN41+2,$BO41+6)))</f>
        <v>0</v>
      </c>
      <c r="CB41" s="87">
        <f>IF(BP41="","",IF($BV41&lt;$BY41,INDEX(本部,$BN41+2,$BO41+4),INDEX(本部,$BN41+2,$BO41+6)))</f>
        <v>0</v>
      </c>
      <c r="CC41" s="88">
        <f>IF(BP41="","",IF($BV41&lt;$BY41,$BV41,$BY41))</f>
        <v>0</v>
      </c>
      <c r="CE41" s="86" t="s">
        <v>73</v>
      </c>
      <c r="CF41" s="87">
        <v>1</v>
      </c>
      <c r="CG41" s="87" t="str">
        <f>$CE41&amp;$CF41</f>
        <v>F1</v>
      </c>
      <c r="CH41" s="87">
        <f>MATCH(CF41,女子試合順,)</f>
        <v>1</v>
      </c>
      <c r="CI41" s="87">
        <f>MATCH(CE41,女子コート,)</f>
        <v>51</v>
      </c>
      <c r="CJ41" s="87" t="str">
        <f>INDEX(本部,$CH41+1,$CI41+5)</f>
        <v/>
      </c>
      <c r="CK41" s="87">
        <f>IF(CJ41="",0,INDEX(本部,$CH41+1,$CI41+2))</f>
        <v>0</v>
      </c>
      <c r="CL41" s="87" t="str">
        <f>IF(CJ41="","",INDEX(本部,$CH41+1,$CI41+1))</f>
        <v/>
      </c>
      <c r="CM41" s="87" t="str">
        <f>IF(CJ41="","",INDEX(本部,$CH41+1,$CI41+9))</f>
        <v/>
      </c>
      <c r="CN41" s="87" t="str">
        <f>IF(CJ41="","",IF(CP41&gt;CS41,CL41,CM41))</f>
        <v/>
      </c>
      <c r="CO41" s="87" t="str">
        <f>IF(CJ41="","",IF(CN41=CL41,CM41,CL41))</f>
        <v/>
      </c>
      <c r="CP41" s="87" t="str">
        <f>IF(CJ41="","",INDEX(本部,$CH41+2,$CI41+2))</f>
        <v/>
      </c>
      <c r="CQ41" s="87" t="str">
        <f>IF(CJ41="","",INDEX(本部,$CH41+2,$CI41+4))</f>
        <v/>
      </c>
      <c r="CR41" s="87" t="str">
        <f>IF(CJ41="","",INDEX(本部,$CH41+2,$CI41+6))</f>
        <v/>
      </c>
      <c r="CS41" s="87" t="str">
        <f>IF(CJ41="","",INDEX(本部,$CH41+2,$CI41+8))</f>
        <v/>
      </c>
      <c r="CT41" s="87" t="str">
        <f>IF(CJ41="","",IF($CP41&gt;$CS41,$CP41,$CS41))</f>
        <v/>
      </c>
      <c r="CU41" s="87" t="str">
        <f>IF(CJ41="","",IF($CP41&gt;$CS41,INDEX(本部,$CH41+2,$CI41+4),INDEX(本部,$CH41+2,$CI41+6)))</f>
        <v/>
      </c>
      <c r="CV41" s="87" t="str">
        <f>IF(CJ41="","",IF($CP41&lt;$CS41,INDEX(本部,$CH41+2,$CI41+4),INDEX(本部,$CH41+2,$CI41+6)))</f>
        <v/>
      </c>
      <c r="CW41" s="88" t="str">
        <f>IF(CJ41="","",IF($CP41&lt;$CS41,$CP41,$CS41))</f>
        <v/>
      </c>
    </row>
    <row r="42" spans="1:101">
      <c r="A42" s="111"/>
      <c r="B42" s="83"/>
      <c r="C42" s="3" t="s">
        <v>95</v>
      </c>
      <c r="D42" s="102" t="str">
        <f>INDEX(審判割,MATCH(RIGHT(B34,1),試合順判割,)+2,MATCH(LEFT(B34,1),コート判割,)+2)</f>
        <v>角﨑敏彦</v>
      </c>
      <c r="E42" s="103"/>
      <c r="F42" s="103"/>
      <c r="G42" s="103"/>
      <c r="H42" s="103"/>
      <c r="I42" s="103"/>
      <c r="J42" s="103"/>
      <c r="K42" s="104"/>
      <c r="L42" s="83"/>
      <c r="M42" s="101" t="s">
        <v>95</v>
      </c>
      <c r="N42" s="102" t="str">
        <f>INDEX(審判割,MATCH(RIGHT(L34,1),試合順判割,)+2,MATCH(LEFT(L34,1),コート判割,)+2)</f>
        <v>岡野悟美</v>
      </c>
      <c r="O42" s="103"/>
      <c r="P42" s="103"/>
      <c r="Q42" s="103"/>
      <c r="R42" s="103"/>
      <c r="S42" s="103"/>
      <c r="T42" s="103"/>
      <c r="U42" s="104"/>
      <c r="V42" s="83"/>
      <c r="W42" s="101" t="s">
        <v>95</v>
      </c>
      <c r="X42" s="102" t="str">
        <f>INDEX(審判割,MATCH(RIGHT(V34,1),試合順判割,)+2,MATCH(LEFT(V34,1),コート判割,)+2)</f>
        <v>橋谷海希</v>
      </c>
      <c r="Y42" s="103"/>
      <c r="Z42" s="103"/>
      <c r="AA42" s="103"/>
      <c r="AB42" s="103"/>
      <c r="AC42" s="103"/>
      <c r="AD42" s="103"/>
      <c r="AE42" s="104"/>
      <c r="AF42" s="83"/>
      <c r="AG42" s="101" t="s">
        <v>95</v>
      </c>
      <c r="AH42" s="102" t="str">
        <f>INDEX(審判割,MATCH(RIGHT(AF34,1),試合順判割,)+2,MATCH(LEFT(AF34,1),コート判割,)+2)</f>
        <v>有本一哉</v>
      </c>
      <c r="AI42" s="103"/>
      <c r="AJ42" s="103"/>
      <c r="AK42" s="103"/>
      <c r="AL42" s="103"/>
      <c r="AM42" s="103"/>
      <c r="AN42" s="103"/>
      <c r="AO42" s="104"/>
      <c r="AP42" s="83"/>
      <c r="AQ42" s="101" t="s">
        <v>95</v>
      </c>
      <c r="AR42" s="102">
        <f>INDEX(審判割,MATCH(RIGHT(AP34,1),試合順判割,)+2,MATCH(LEFT(AP34,1),コート判割,)+2)</f>
        <v>0</v>
      </c>
      <c r="AS42" s="103"/>
      <c r="AT42" s="103"/>
      <c r="AU42" s="103"/>
      <c r="AV42" s="103"/>
      <c r="AW42" s="103"/>
      <c r="AX42" s="103"/>
      <c r="AY42" s="104"/>
      <c r="AZ42" s="83"/>
      <c r="BA42" s="101" t="s">
        <v>95</v>
      </c>
      <c r="BB42" s="102">
        <f>INDEX(審判割,MATCH(RIGHT(AZ34,1),試合順判割,)+2,MATCH(LEFT(AZ34,1),コート判割,)+2)</f>
        <v>0</v>
      </c>
      <c r="BC42" s="103"/>
      <c r="BD42" s="103"/>
      <c r="BE42" s="103"/>
      <c r="BF42" s="103"/>
      <c r="BG42" s="103"/>
      <c r="BH42" s="103"/>
      <c r="BI42" s="104"/>
      <c r="BK42" s="92"/>
      <c r="BL42" s="93"/>
      <c r="BM42" s="93"/>
      <c r="BN42" s="93"/>
      <c r="BO42" s="93"/>
      <c r="BP42" s="93"/>
      <c r="BQ42" s="93"/>
      <c r="BR42" s="93"/>
      <c r="BS42" s="93"/>
      <c r="BT42" s="93"/>
      <c r="BU42" s="93"/>
      <c r="BV42" s="93"/>
      <c r="BW42" s="93">
        <f>IF(BP41="","",INDEX(本部,$BN41+3,$BO41+4))</f>
        <v>0</v>
      </c>
      <c r="BX42" s="93">
        <f>IF(BP41="","",INDEX(本部,$BN41+3,$BO41+6))</f>
        <v>0</v>
      </c>
      <c r="BY42" s="93"/>
      <c r="BZ42" s="93"/>
      <c r="CA42" s="93" t="str">
        <f>IF(BP41="","",IF(BQ41&lt;2,"",IF($BV41&gt;$BY41,INDEX(本部,$BN41+3,$BO41+4),INDEX(本部,$BN41+3,$BO41+6))))</f>
        <v/>
      </c>
      <c r="CB42" s="93" t="str">
        <f>IF(BP41="","",IF(BQ41&lt;2,"",IF($BV41&lt;$BY41,INDEX(本部,$BN41+3,$BO41+4),INDEX(本部,$BN41+3,$BO41+6))))</f>
        <v/>
      </c>
      <c r="CC42" s="94"/>
      <c r="CE42" s="92"/>
      <c r="CF42" s="93"/>
      <c r="CG42" s="93"/>
      <c r="CH42" s="93"/>
      <c r="CI42" s="93"/>
      <c r="CJ42" s="93"/>
      <c r="CK42" s="93"/>
      <c r="CL42" s="93"/>
      <c r="CM42" s="93"/>
      <c r="CN42" s="93"/>
      <c r="CO42" s="93"/>
      <c r="CP42" s="93"/>
      <c r="CQ42" s="93" t="str">
        <f>IF(CJ41="","",INDEX(本部,$CH41+3,$CI41+4))</f>
        <v/>
      </c>
      <c r="CR42" s="93" t="str">
        <f>IF(CJ41="","",INDEX(本部,$CH41+3,$CI41+6))</f>
        <v/>
      </c>
      <c r="CS42" s="93"/>
      <c r="CT42" s="93"/>
      <c r="CU42" s="93" t="str">
        <f>IF(CJ41="","",IF(CK41&lt;2,"",IF($CP41&gt;$CS41,INDEX(本部,$CH41+3,$CI41+4),INDEX(本部,$CH41+3,$CI41+6))))</f>
        <v/>
      </c>
      <c r="CV42" s="93" t="str">
        <f>IF(CJ41="","",IF(CK41&lt;2,"",IF($CP41&lt;$CS41,INDEX(本部,$CH41+3,$CI41+4),INDEX(本部,$CH41+3,$CI41+6))))</f>
        <v/>
      </c>
      <c r="CW42" s="94"/>
    </row>
    <row r="43" spans="1:101">
      <c r="A43" s="111"/>
      <c r="B43" s="105"/>
      <c r="C43" s="104" t="s">
        <v>96</v>
      </c>
      <c r="D43" s="102" t="str">
        <f>INDEX(審判割,MATCH(RIGHT(B34,1),試合順判割,)+3,MATCH(LEFT(B34,1),コート判割,)+2)</f>
        <v>山下・若林・中村・田島</v>
      </c>
      <c r="E43" s="103"/>
      <c r="F43" s="103"/>
      <c r="G43" s="103"/>
      <c r="H43" s="103"/>
      <c r="I43" s="103"/>
      <c r="J43" s="103"/>
      <c r="K43" s="104"/>
      <c r="L43" s="105"/>
      <c r="M43" s="116" t="s">
        <v>96</v>
      </c>
      <c r="N43" s="102" t="str">
        <f>INDEX(審判割,MATCH(RIGHT(L34,1),試合順判割,)+3,MATCH(LEFT(L34,1),コート判割,)+2)</f>
        <v>安佐中</v>
      </c>
      <c r="O43" s="103"/>
      <c r="P43" s="103"/>
      <c r="Q43" s="103"/>
      <c r="R43" s="103"/>
      <c r="S43" s="103"/>
      <c r="T43" s="103"/>
      <c r="U43" s="104"/>
      <c r="V43" s="105"/>
      <c r="W43" s="116" t="s">
        <v>96</v>
      </c>
      <c r="X43" s="102" t="str">
        <f>INDEX(審判割,MATCH(RIGHT(V34,1),試合順判割,)+3,MATCH(LEFT(V34,1),コート判割,)+2)</f>
        <v>照山・亀谷・平川・佐藤</v>
      </c>
      <c r="Y43" s="103"/>
      <c r="Z43" s="103"/>
      <c r="AA43" s="103"/>
      <c r="AB43" s="103"/>
      <c r="AC43" s="103"/>
      <c r="AD43" s="103"/>
      <c r="AE43" s="104"/>
      <c r="AF43" s="105"/>
      <c r="AG43" s="116" t="s">
        <v>96</v>
      </c>
      <c r="AH43" s="102" t="str">
        <f>INDEX(審判割,MATCH(RIGHT(AF34,1),試合順判割,)+3,MATCH(LEFT(AF34,1),コート判割,)+2)</f>
        <v>川勝・岡本・岸本・高根沢</v>
      </c>
      <c r="AI43" s="103"/>
      <c r="AJ43" s="103"/>
      <c r="AK43" s="103"/>
      <c r="AL43" s="103"/>
      <c r="AM43" s="103"/>
      <c r="AN43" s="103"/>
      <c r="AO43" s="104"/>
      <c r="AP43" s="105"/>
      <c r="AQ43" s="78" t="s">
        <v>96</v>
      </c>
      <c r="AR43" s="102">
        <f>INDEX(審判割,MATCH(RIGHT(AP34,1),試合順判割,)+3,MATCH(LEFT(AP34,1),コート判割,)+2)</f>
        <v>0</v>
      </c>
      <c r="AS43" s="15"/>
      <c r="AT43" s="15"/>
      <c r="AU43" s="15"/>
      <c r="AV43" s="15"/>
      <c r="AW43" s="15"/>
      <c r="AX43" s="15"/>
      <c r="AY43" s="79"/>
      <c r="AZ43" s="105"/>
      <c r="BA43" s="78" t="s">
        <v>96</v>
      </c>
      <c r="BB43" s="102">
        <f>INDEX(審判割,MATCH(RIGHT(AZ34,1),試合順判割,)+3,MATCH(LEFT(AZ34,1),コート判割,)+2)</f>
        <v>0</v>
      </c>
      <c r="BC43" s="15"/>
      <c r="BD43" s="15"/>
      <c r="BE43" s="15"/>
      <c r="BF43" s="15"/>
      <c r="BG43" s="15"/>
      <c r="BH43" s="15"/>
      <c r="BI43" s="79"/>
      <c r="BK43" s="95"/>
      <c r="BL43" s="96"/>
      <c r="BM43" s="96"/>
      <c r="BN43" s="96"/>
      <c r="BO43" s="96"/>
      <c r="BP43" s="96"/>
      <c r="BQ43" s="96"/>
      <c r="BR43" s="96"/>
      <c r="BS43" s="96"/>
      <c r="BT43" s="96"/>
      <c r="BU43" s="96"/>
      <c r="BV43" s="96"/>
      <c r="BW43" s="96" t="str">
        <f>IF(BP41="","",IF(BQ41&lt;=2,"",INDEX(本部,$BN41+4,$BO41+4)))</f>
        <v/>
      </c>
      <c r="BX43" s="96" t="str">
        <f>IF(BP41="","",IF(BQ41&lt;=2,"",INDEX(本部,$BN41+4,$BO41+6)))</f>
        <v/>
      </c>
      <c r="BY43" s="96"/>
      <c r="BZ43" s="96"/>
      <c r="CA43" s="96" t="str">
        <f>IF(BP41="","",IF(BQ41&lt;=2,"",IF($BV41&gt;$BY41,INDEX(本部,$BN41+4,$BO41+4),INDEX(本部,$BN41+4,$BO41+6))))</f>
        <v/>
      </c>
      <c r="CB43" s="96" t="str">
        <f>IF(BP41="","",IF(BQ41&lt;=2,"",IF($BV41&lt;$BY41,INDEX(本部,$BN41+4,$BO41+4),INDEX(本部,$BN41+4,$BO41+6))))</f>
        <v/>
      </c>
      <c r="CC43" s="97"/>
      <c r="CE43" s="106"/>
      <c r="CF43" s="107"/>
      <c r="CG43" s="107"/>
      <c r="CH43" s="107"/>
      <c r="CI43" s="107"/>
      <c r="CJ43" s="96"/>
      <c r="CK43" s="96"/>
      <c r="CL43" s="96"/>
      <c r="CM43" s="96"/>
      <c r="CN43" s="96"/>
      <c r="CO43" s="96"/>
      <c r="CP43" s="96"/>
      <c r="CQ43" s="96" t="str">
        <f>IF(CJ41="","",IF(CK41&lt;=2,"",INDEX(本部,$CH41+4,$CI41+4)))</f>
        <v/>
      </c>
      <c r="CR43" s="96" t="str">
        <f>IF(CJ41="","",IF(CK41&lt;=2,"",INDEX(本部,$CH41+4,$CI41+6)))</f>
        <v/>
      </c>
      <c r="CS43" s="96"/>
      <c r="CT43" s="96"/>
      <c r="CU43" s="96" t="str">
        <f>IF(CJ41="","",IF(CK41&lt;=2,"",IF($CP41&gt;$CS41,INDEX(本部,$CH41+4,$CI41+4),INDEX(本部,$CH41+4,$CI41+6))))</f>
        <v/>
      </c>
      <c r="CV43" s="96" t="str">
        <f>IF(CJ41="","",IF(CK41&lt;=2,"",IF($CP41&lt;$CS41,INDEX(本部,$CH41+4,$CI41+4),INDEX(本部,$CH41+4,$CI41+6))))</f>
        <v/>
      </c>
      <c r="CW43" s="97"/>
    </row>
    <row r="44" spans="1:101" hidden="1">
      <c r="A44" s="76">
        <v>5</v>
      </c>
      <c r="B44" s="77" t="str">
        <f>B$3&amp;$A44</f>
        <v>C5</v>
      </c>
      <c r="C44" s="78"/>
      <c r="D44" s="15"/>
      <c r="E44" s="15"/>
      <c r="F44" s="15"/>
      <c r="G44" s="15"/>
      <c r="H44" s="15"/>
      <c r="I44" s="15"/>
      <c r="J44" s="15"/>
      <c r="K44" s="79"/>
      <c r="L44" s="77" t="str">
        <f>L$3&amp;$A44</f>
        <v>D5</v>
      </c>
      <c r="M44" s="78"/>
      <c r="N44" s="15"/>
      <c r="O44" s="15"/>
      <c r="P44" s="15"/>
      <c r="Q44" s="15"/>
      <c r="R44" s="15"/>
      <c r="S44" s="15"/>
      <c r="T44" s="15"/>
      <c r="U44" s="79"/>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CE44" s="86" t="s">
        <v>73</v>
      </c>
      <c r="CF44" s="87">
        <v>2</v>
      </c>
      <c r="CG44" s="87" t="str">
        <f>$CE44&amp;$CF44</f>
        <v>F2</v>
      </c>
      <c r="CH44" s="87">
        <f>MATCH(CF44,女子試合順,)</f>
        <v>11</v>
      </c>
      <c r="CI44" s="87">
        <f>MATCH(CE44,女子コート,)</f>
        <v>51</v>
      </c>
      <c r="CJ44" s="87" t="str">
        <f>INDEX(本部,$CH44+1,$CI44+5)</f>
        <v/>
      </c>
      <c r="CK44" s="87">
        <f>IF(CJ44="",0,INDEX(本部,$CH44+1,$CI44+2))</f>
        <v>0</v>
      </c>
      <c r="CL44" s="87" t="str">
        <f>IF(CJ44="","",INDEX(本部,$CH44+1,$CI44+1))</f>
        <v/>
      </c>
      <c r="CM44" s="87" t="str">
        <f>IF(CJ44="","",INDEX(本部,$CH44+1,$CI44+9))</f>
        <v/>
      </c>
      <c r="CN44" s="87" t="str">
        <f>IF(CJ44="","",IF(CP44&gt;CS44,CL44,CM44))</f>
        <v/>
      </c>
      <c r="CO44" s="87" t="str">
        <f>IF(CJ44="","",IF(CN44=CL44,CM44,CL44))</f>
        <v/>
      </c>
      <c r="CP44" s="87" t="str">
        <f>IF(CJ44="","",INDEX(本部,$CH44+2,$CI44+2))</f>
        <v/>
      </c>
      <c r="CQ44" s="87" t="str">
        <f>IF(CJ44="","",INDEX(本部,$CH44+2,$CI44+4))</f>
        <v/>
      </c>
      <c r="CR44" s="87" t="str">
        <f>IF(CJ44="","",INDEX(本部,$CH44+2,$CI44+6))</f>
        <v/>
      </c>
      <c r="CS44" s="87" t="str">
        <f>IF(CJ44="","",INDEX(本部,$CH44+2,$CI44+8))</f>
        <v/>
      </c>
      <c r="CT44" s="87" t="str">
        <f>IF(CJ44="","",IF($CP44&gt;$CS44,$CP44,$CS44))</f>
        <v/>
      </c>
      <c r="CU44" s="87" t="str">
        <f>IF(CJ44="","",IF($CP44&gt;$CS44,INDEX(本部,$CH44+2,$CI44+4),INDEX(本部,$CH44+2,$CI44+6)))</f>
        <v/>
      </c>
      <c r="CV44" s="87" t="str">
        <f>IF(CJ44="","",IF($CP44&lt;$CS44,INDEX(本部,$CH44+2,$CI44+4),INDEX(本部,$CH44+2,$CI44+6)))</f>
        <v/>
      </c>
      <c r="CW44" s="88" t="str">
        <f>IF(CJ44="","",IF($CP44&lt;$CS44,$CP44,$CS44))</f>
        <v/>
      </c>
    </row>
    <row r="45" spans="1:101" hidden="1">
      <c r="A45" s="76"/>
      <c r="B45" s="83"/>
      <c r="C45" s="85"/>
      <c r="D45" s="17" t="str">
        <f>IF(G45="","",COUNT(F46:F48))</f>
        <v/>
      </c>
      <c r="E45" s="17"/>
      <c r="F45" s="17"/>
      <c r="G45" s="17" t="str">
        <f>IF(OR(ISBLANK(F46),ISBLANK(H46))=TRUE,"",1)</f>
        <v/>
      </c>
      <c r="H45" s="17"/>
      <c r="I45" s="17"/>
      <c r="J45" s="17"/>
      <c r="K45" s="84"/>
      <c r="L45" s="83"/>
      <c r="M45" s="85"/>
      <c r="N45" s="17" t="str">
        <f>IF(Q45="","",COUNT(P46:P48))</f>
        <v/>
      </c>
      <c r="O45" s="17"/>
      <c r="P45" s="17"/>
      <c r="Q45" s="17" t="str">
        <f>IF(OR(ISBLANK(P46),ISBLANK(R46))=TRUE,"",1)</f>
        <v/>
      </c>
      <c r="R45" s="17"/>
      <c r="S45" s="17"/>
      <c r="T45" s="17"/>
      <c r="U45" s="85"/>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CE45" s="92"/>
      <c r="CF45" s="93"/>
      <c r="CG45" s="93"/>
      <c r="CH45" s="93"/>
      <c r="CI45" s="93"/>
      <c r="CJ45" s="93"/>
      <c r="CK45" s="93"/>
      <c r="CL45" s="93"/>
      <c r="CM45" s="93"/>
      <c r="CN45" s="93"/>
      <c r="CO45" s="93"/>
      <c r="CP45" s="93"/>
      <c r="CQ45" s="93" t="str">
        <f>IF(CJ44="","",INDEX(本部,$CH44+3,$CI44+4))</f>
        <v/>
      </c>
      <c r="CR45" s="93" t="str">
        <f>IF(CJ44="","",INDEX(本部,$CH44+3,$CI44+6))</f>
        <v/>
      </c>
      <c r="CS45" s="93"/>
      <c r="CT45" s="93"/>
      <c r="CU45" s="93" t="str">
        <f>IF(CJ44="","",IF(CK44&lt;2,"",IF($CP44&gt;$CS44,INDEX(本部,$CH44+3,$CI44+4),INDEX(本部,$CH44+3,$CI44+6))))</f>
        <v/>
      </c>
      <c r="CV45" s="93" t="str">
        <f>IF(CJ44="","",IF(CK44&lt;2,"",IF($CP44&lt;$CS44,INDEX(本部,$CH44+3,$CI44+4),INDEX(本部,$CH44+3,$CI44+6))))</f>
        <v/>
      </c>
      <c r="CW45" s="94"/>
    </row>
    <row r="46" spans="1:101" hidden="1">
      <c r="A46" s="76"/>
      <c r="B46" s="83"/>
      <c r="C46" s="85"/>
      <c r="D46" s="89" t="str">
        <f>IF(G45="","",SUM(E46:E48))</f>
        <v/>
      </c>
      <c r="E46" s="90">
        <f>IF(F46&gt;H46,1,0)</f>
        <v>0</v>
      </c>
      <c r="F46" s="18"/>
      <c r="G46" s="6" t="s">
        <v>92</v>
      </c>
      <c r="H46" s="16"/>
      <c r="I46" s="90">
        <f>IF(H46&gt;F46,1,0)</f>
        <v>0</v>
      </c>
      <c r="J46" s="89" t="str">
        <f>IF(G45="","",SUM(I46:I48))</f>
        <v/>
      </c>
      <c r="K46" s="84"/>
      <c r="L46" s="83"/>
      <c r="M46" s="85"/>
      <c r="N46" s="89" t="str">
        <f>IF(Q45="","",SUM(O46:O48))</f>
        <v/>
      </c>
      <c r="O46" s="90">
        <f>IF(P46&gt;R46,1,0)</f>
        <v>0</v>
      </c>
      <c r="P46" s="18"/>
      <c r="Q46" s="6" t="s">
        <v>92</v>
      </c>
      <c r="R46" s="16"/>
      <c r="S46" s="90">
        <f>IF(R46&gt;P46,1,0)</f>
        <v>0</v>
      </c>
      <c r="T46" s="89" t="str">
        <f>IF(Q45="","",SUM(S46:S48))</f>
        <v/>
      </c>
      <c r="U46" s="85"/>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CE46" s="95"/>
      <c r="CF46" s="96"/>
      <c r="CG46" s="96"/>
      <c r="CH46" s="96"/>
      <c r="CI46" s="96"/>
      <c r="CJ46" s="96"/>
      <c r="CK46" s="96"/>
      <c r="CL46" s="96"/>
      <c r="CM46" s="96"/>
      <c r="CN46" s="96"/>
      <c r="CO46" s="96"/>
      <c r="CP46" s="96"/>
      <c r="CQ46" s="96" t="str">
        <f>IF(CJ44="","",IF(CK44&lt;=2,"",INDEX(本部,$CH44+4,$CI44+4)))</f>
        <v/>
      </c>
      <c r="CR46" s="96" t="str">
        <f>IF(CJ44="","",IF(CK44&lt;=2,"",INDEX(本部,$CH44+4,$CI44+6)))</f>
        <v/>
      </c>
      <c r="CS46" s="96"/>
      <c r="CT46" s="96"/>
      <c r="CU46" s="96" t="str">
        <f>IF(CJ44="","",IF(CK44&lt;=2,"",IF($CP44&gt;$CS44,INDEX(本部,$CH44+4,$CI44+4),INDEX(本部,$CH44+4,$CI44+6))))</f>
        <v/>
      </c>
      <c r="CV46" s="96" t="str">
        <f>IF(CJ44="","",IF(CK44&lt;=2,"",IF($CP44&lt;$CS44,INDEX(本部,$CH44+4,$CI44+4),INDEX(本部,$CH44+4,$CI44+6))))</f>
        <v/>
      </c>
      <c r="CW46" s="97"/>
    </row>
    <row r="47" spans="1:101" hidden="1">
      <c r="A47" s="76"/>
      <c r="B47" s="83"/>
      <c r="C47" s="85"/>
      <c r="D47" s="89"/>
      <c r="E47" s="90">
        <f>IF(F47&gt;H47,1,0)</f>
        <v>0</v>
      </c>
      <c r="F47" s="25"/>
      <c r="G47" s="6" t="s">
        <v>92</v>
      </c>
      <c r="H47" s="26"/>
      <c r="I47" s="90">
        <f>IF(H47&gt;F47,1,0)</f>
        <v>0</v>
      </c>
      <c r="J47" s="89"/>
      <c r="K47" s="84"/>
      <c r="L47" s="83"/>
      <c r="M47" s="85"/>
      <c r="N47" s="89"/>
      <c r="O47" s="90">
        <f>IF(P47&gt;R47,1,0)</f>
        <v>0</v>
      </c>
      <c r="P47" s="25"/>
      <c r="Q47" s="6" t="s">
        <v>92</v>
      </c>
      <c r="R47" s="26"/>
      <c r="S47" s="90">
        <f>IF(R47&gt;P47,1,0)</f>
        <v>0</v>
      </c>
      <c r="T47" s="89"/>
      <c r="U47" s="85"/>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CE47" s="86" t="s">
        <v>73</v>
      </c>
      <c r="CF47" s="87">
        <v>3</v>
      </c>
      <c r="CG47" s="87" t="str">
        <f>$CE47&amp;$CF47</f>
        <v>F3</v>
      </c>
      <c r="CH47" s="87">
        <f>MATCH(CF47,女子試合順,)</f>
        <v>21</v>
      </c>
      <c r="CI47" s="87">
        <f>MATCH(CE47,女子コート,)</f>
        <v>51</v>
      </c>
      <c r="CJ47" s="87" t="str">
        <f>INDEX(本部,$CH47+1,$CI47+5)</f>
        <v/>
      </c>
      <c r="CK47" s="87">
        <f>IF(CJ47="",0,INDEX(本部,$CH47+1,$CI47+2))</f>
        <v>0</v>
      </c>
      <c r="CL47" s="87" t="str">
        <f>IF(CJ47="","",INDEX(本部,$CH47+1,$CI47+1))</f>
        <v/>
      </c>
      <c r="CM47" s="87" t="str">
        <f>IF(CJ47="","",INDEX(本部,$CH47+1,$CI47+9))</f>
        <v/>
      </c>
      <c r="CN47" s="87" t="str">
        <f>IF(CJ47="","",IF(CP47&gt;CS47,CL47,CM47))</f>
        <v/>
      </c>
      <c r="CO47" s="87" t="str">
        <f>IF(CJ47="","",IF(CN47=CL47,CM47,CL47))</f>
        <v/>
      </c>
      <c r="CP47" s="87" t="str">
        <f>IF(CJ47="","",INDEX(本部,$CH47+2,$CI47+2))</f>
        <v/>
      </c>
      <c r="CQ47" s="87" t="str">
        <f>IF(CJ47="","",INDEX(本部,$CH47+2,$CI47+4))</f>
        <v/>
      </c>
      <c r="CR47" s="87" t="str">
        <f>IF(CJ47="","",INDEX(本部,$CH47+2,$CI47+6))</f>
        <v/>
      </c>
      <c r="CS47" s="87" t="str">
        <f>IF(CJ47="","",INDEX(本部,$CH47+2,$CI47+8))</f>
        <v/>
      </c>
      <c r="CT47" s="87" t="str">
        <f>IF(CJ47="","",IF($CP47&gt;$CS47,$CP47,$CS47))</f>
        <v/>
      </c>
      <c r="CU47" s="87" t="str">
        <f>IF(CJ47="","",IF($CP47&gt;$CS47,INDEX(本部,$CH47+2,$CI47+4),INDEX(本部,$CH47+2,$CI47+6)))</f>
        <v/>
      </c>
      <c r="CV47" s="87" t="str">
        <f>IF(CJ47="","",IF($CP47&lt;$CS47,INDEX(本部,$CH47+2,$CI47+4),INDEX(本部,$CH47+2,$CI47+6)))</f>
        <v/>
      </c>
      <c r="CW47" s="88" t="str">
        <f>IF(CJ47="","",IF($CP47&lt;$CS47,$CP47,$CS47))</f>
        <v/>
      </c>
    </row>
    <row r="48" spans="1:101" hidden="1">
      <c r="A48" s="76"/>
      <c r="B48" s="83"/>
      <c r="C48" s="85"/>
      <c r="D48" s="89"/>
      <c r="E48" s="90">
        <f>IF(F48&gt;H48,1,0)</f>
        <v>0</v>
      </c>
      <c r="F48" s="32"/>
      <c r="G48" s="6" t="s">
        <v>92</v>
      </c>
      <c r="H48" s="31"/>
      <c r="I48" s="90">
        <f>IF(H48&gt;F48,1,0)</f>
        <v>0</v>
      </c>
      <c r="J48" s="89"/>
      <c r="K48" s="84"/>
      <c r="L48" s="83"/>
      <c r="M48" s="85"/>
      <c r="N48" s="89"/>
      <c r="O48" s="90">
        <f>IF(P48&gt;R48,1,0)</f>
        <v>0</v>
      </c>
      <c r="P48" s="32"/>
      <c r="Q48" s="6" t="s">
        <v>92</v>
      </c>
      <c r="R48" s="31"/>
      <c r="S48" s="90">
        <f>IF(R48&gt;P48,1,0)</f>
        <v>0</v>
      </c>
      <c r="T48" s="89"/>
      <c r="U48" s="85"/>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CE48" s="92"/>
      <c r="CF48" s="93"/>
      <c r="CG48" s="93"/>
      <c r="CH48" s="93"/>
      <c r="CI48" s="93"/>
      <c r="CJ48" s="93"/>
      <c r="CK48" s="93"/>
      <c r="CL48" s="93"/>
      <c r="CM48" s="93"/>
      <c r="CN48" s="93"/>
      <c r="CO48" s="93"/>
      <c r="CP48" s="93"/>
      <c r="CQ48" s="93" t="str">
        <f>IF(CJ47="","",INDEX(本部,$CH47+3,$CI47+4))</f>
        <v/>
      </c>
      <c r="CR48" s="93" t="str">
        <f>IF(CJ47="","",INDEX(本部,$CH47+3,$CI47+6))</f>
        <v/>
      </c>
      <c r="CS48" s="93"/>
      <c r="CT48" s="93"/>
      <c r="CU48" s="93" t="str">
        <f>IF(CJ47="","",IF(CK47&lt;2,"",IF($CP47&gt;$CS47,INDEX(本部,$CH47+3,$CI47+4),INDEX(本部,$CH47+3,$CI47+6))))</f>
        <v/>
      </c>
      <c r="CV48" s="93" t="str">
        <f>IF(CJ47="","",IF(CK47&lt;2,"",IF($CP47&lt;$CS47,INDEX(本部,$CH47+3,$CI47+4),INDEX(本部,$CH47+3,$CI47+6))))</f>
        <v/>
      </c>
      <c r="CW48" s="94"/>
    </row>
    <row r="49" spans="1:101" hidden="1">
      <c r="A49" s="76"/>
      <c r="B49" s="83"/>
      <c r="C49" s="117"/>
      <c r="D49" s="17"/>
      <c r="E49" s="17"/>
      <c r="F49" s="17"/>
      <c r="G49" s="17"/>
      <c r="H49" s="17"/>
      <c r="I49" s="17"/>
      <c r="J49" s="17"/>
      <c r="K49" s="118"/>
      <c r="L49" s="83"/>
      <c r="M49" s="117"/>
      <c r="N49" s="17"/>
      <c r="O49" s="17"/>
      <c r="P49" s="17"/>
      <c r="Q49" s="17"/>
      <c r="R49" s="17"/>
      <c r="S49" s="17"/>
      <c r="T49" s="17"/>
      <c r="U49" s="115"/>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CE49" s="95"/>
      <c r="CF49" s="96"/>
      <c r="CG49" s="96"/>
      <c r="CH49" s="96"/>
      <c r="CI49" s="96"/>
      <c r="CJ49" s="96"/>
      <c r="CK49" s="96"/>
      <c r="CL49" s="96"/>
      <c r="CM49" s="96"/>
      <c r="CN49" s="96"/>
      <c r="CO49" s="96"/>
      <c r="CP49" s="96"/>
      <c r="CQ49" s="96" t="str">
        <f>IF(CJ47="","",IF(CK47&lt;=2,"",INDEX(本部,$CH47+4,$CI47+4)))</f>
        <v/>
      </c>
      <c r="CR49" s="96" t="str">
        <f>IF(CJ47="","",IF(CK47&lt;=2,"",INDEX(本部,$CH47+4,$CI47+6)))</f>
        <v/>
      </c>
      <c r="CS49" s="96"/>
      <c r="CT49" s="96"/>
      <c r="CU49" s="96" t="str">
        <f>IF(CJ47="","",IF(CK47&lt;=2,"",IF($CP47&gt;$CS47,INDEX(本部,$CH47+4,$CI47+4),INDEX(本部,$CH47+4,$CI47+6))))</f>
        <v/>
      </c>
      <c r="CV49" s="96" t="str">
        <f>IF(CJ47="","",IF(CK47&lt;=2,"",IF($CP47&lt;$CS47,INDEX(本部,$CH47+4,$CI47+4),INDEX(本部,$CH47+4,$CI47+6))))</f>
        <v/>
      </c>
      <c r="CW49" s="97"/>
    </row>
    <row r="50" spans="1:101" hidden="1">
      <c r="A50" s="76"/>
      <c r="B50" s="83"/>
      <c r="C50" s="101" t="s">
        <v>93</v>
      </c>
      <c r="D50" s="102">
        <f>INDEX(審判割,MATCH(RIGHT(B44,1),試合順判割,),MATCH(LEFT(B44,1),コート判割,)+2)</f>
        <v>0</v>
      </c>
      <c r="E50" s="103"/>
      <c r="F50" s="103"/>
      <c r="G50" s="103"/>
      <c r="H50" s="103"/>
      <c r="I50" s="103"/>
      <c r="J50" s="103"/>
      <c r="K50" s="104"/>
      <c r="L50" s="83"/>
      <c r="M50" s="101" t="s">
        <v>93</v>
      </c>
      <c r="N50" s="102">
        <f>INDEX(審判割,MATCH(RIGHT(L44,1),試合順判割,),MATCH(LEFT(L44,1),コート判割,)+2)</f>
        <v>0</v>
      </c>
      <c r="O50" s="103"/>
      <c r="P50" s="103"/>
      <c r="Q50" s="103"/>
      <c r="R50" s="103"/>
      <c r="S50" s="103"/>
      <c r="T50" s="103"/>
      <c r="U50" s="104"/>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CE50" s="86" t="s">
        <v>73</v>
      </c>
      <c r="CF50" s="87">
        <v>4</v>
      </c>
      <c r="CG50" s="87" t="str">
        <f>$CE50&amp;$CF50</f>
        <v>F4</v>
      </c>
      <c r="CH50" s="87">
        <f>MATCH(CF50,女子試合順,)</f>
        <v>31</v>
      </c>
      <c r="CI50" s="87">
        <f>MATCH(CE50,女子コート,)</f>
        <v>51</v>
      </c>
      <c r="CJ50" s="87" t="str">
        <f>INDEX(本部,$CH50+1,$CI50+5)</f>
        <v/>
      </c>
      <c r="CK50" s="87">
        <f>IF(CJ50="",0,INDEX(本部,$CH50+1,$CI50+2))</f>
        <v>0</v>
      </c>
      <c r="CL50" s="87" t="str">
        <f>IF(CJ50="","",INDEX(本部,$CH50+1,$CI50+1))</f>
        <v/>
      </c>
      <c r="CM50" s="87" t="str">
        <f>IF(CJ50="","",INDEX(本部,$CH50+1,$CI50+9))</f>
        <v/>
      </c>
      <c r="CN50" s="87" t="str">
        <f>IF(CJ50="","",IF(CP50&gt;CS50,CL50,CM50))</f>
        <v/>
      </c>
      <c r="CO50" s="87" t="str">
        <f>IF(CJ50="","",IF(CN50=CL50,CM50,CL50))</f>
        <v/>
      </c>
      <c r="CP50" s="87" t="str">
        <f>IF(CJ50="","",INDEX(本部,$CH50+2,$CI50+2))</f>
        <v/>
      </c>
      <c r="CQ50" s="87" t="str">
        <f>IF(CJ50="","",INDEX(本部,$CH50+2,$CI50+4))</f>
        <v/>
      </c>
      <c r="CR50" s="87" t="str">
        <f>IF(CJ50="","",INDEX(本部,$CH50+2,$CI50+6))</f>
        <v/>
      </c>
      <c r="CS50" s="87" t="str">
        <f>IF(CJ50="","",INDEX(本部,$CH50+2,$CI50+8))</f>
        <v/>
      </c>
      <c r="CT50" s="87" t="str">
        <f>IF(CJ50="","",IF($CP50&gt;$CS50,$CP50,$CS50))</f>
        <v/>
      </c>
      <c r="CU50" s="87" t="str">
        <f>IF(CJ50="","",IF($CP50&gt;$CS50,INDEX(本部,$CH50+2,$CI50+4),INDEX(本部,$CH50+2,$CI50+6)))</f>
        <v/>
      </c>
      <c r="CV50" s="87" t="str">
        <f>IF(CJ50="","",IF($CP50&lt;$CS50,INDEX(本部,$CH50+2,$CI50+4),INDEX(本部,$CH50+2,$CI50+6)))</f>
        <v/>
      </c>
      <c r="CW50" s="88" t="str">
        <f>IF(CJ50="","",IF($CP50&lt;$CS50,$CP50,$CS50))</f>
        <v/>
      </c>
    </row>
    <row r="51" spans="1:101" hidden="1">
      <c r="A51" s="76"/>
      <c r="B51" s="83"/>
      <c r="C51" s="101" t="s">
        <v>94</v>
      </c>
      <c r="D51" s="102">
        <f>INDEX(審判割,MATCH(RIGHT(B44,1),試合順判割,)+1,MATCH(LEFT(B44,1),コート判割,)+2)</f>
        <v>0</v>
      </c>
      <c r="E51" s="103"/>
      <c r="F51" s="103"/>
      <c r="G51" s="103"/>
      <c r="H51" s="103"/>
      <c r="I51" s="103"/>
      <c r="J51" s="103"/>
      <c r="K51" s="104"/>
      <c r="L51" s="83"/>
      <c r="M51" s="101" t="s">
        <v>94</v>
      </c>
      <c r="N51" s="102">
        <f>INDEX(審判割,MATCH(RIGHT(L44,1),試合順判割,)+1,MATCH(LEFT(L44,1),コート判割,)+2)</f>
        <v>0</v>
      </c>
      <c r="O51" s="103"/>
      <c r="P51" s="103"/>
      <c r="Q51" s="103"/>
      <c r="R51" s="103"/>
      <c r="S51" s="103"/>
      <c r="T51" s="103"/>
      <c r="U51" s="104"/>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CE51" s="92"/>
      <c r="CF51" s="93"/>
      <c r="CG51" s="93"/>
      <c r="CH51" s="93"/>
      <c r="CI51" s="93"/>
      <c r="CJ51" s="93"/>
      <c r="CK51" s="93"/>
      <c r="CL51" s="93"/>
      <c r="CM51" s="93"/>
      <c r="CN51" s="93"/>
      <c r="CO51" s="93"/>
      <c r="CP51" s="93"/>
      <c r="CQ51" s="93" t="str">
        <f>IF(CJ50="","",INDEX(本部,$CH50+3,$CI50+4))</f>
        <v/>
      </c>
      <c r="CR51" s="93" t="str">
        <f>IF(CJ50="","",INDEX(本部,$CH50+3,$CI50+6))</f>
        <v/>
      </c>
      <c r="CS51" s="93"/>
      <c r="CT51" s="93"/>
      <c r="CU51" s="93" t="str">
        <f>IF(CJ50="","",IF(CK50&lt;2,"",IF($CP50&gt;$CS50,INDEX(本部,$CH50+3,$CI50+4),INDEX(本部,$CH50+3,$CI50+6))))</f>
        <v/>
      </c>
      <c r="CV51" s="93" t="str">
        <f>IF(CJ50="","",IF(CK50&lt;2,"",IF($CP50&lt;$CS50,INDEX(本部,$CH50+3,$CI50+4),INDEX(本部,$CH50+3,$CI50+6))))</f>
        <v/>
      </c>
      <c r="CW51" s="94"/>
    </row>
    <row r="52" spans="1:101" hidden="1">
      <c r="A52" s="76"/>
      <c r="B52" s="83"/>
      <c r="C52" s="101" t="s">
        <v>95</v>
      </c>
      <c r="D52" s="102">
        <f>INDEX(審判割,MATCH(RIGHT(B44,1),試合順判割,)+2,MATCH(LEFT(B44,1),コート判割,)+2)</f>
        <v>0</v>
      </c>
      <c r="E52" s="103"/>
      <c r="F52" s="103"/>
      <c r="G52" s="103"/>
      <c r="H52" s="103"/>
      <c r="I52" s="103"/>
      <c r="J52" s="103"/>
      <c r="K52" s="104"/>
      <c r="L52" s="83"/>
      <c r="M52" s="101" t="s">
        <v>95</v>
      </c>
      <c r="N52" s="102">
        <f>INDEX(審判割,MATCH(RIGHT(L44,1),試合順判割,)+2,MATCH(LEFT(L44,1),コート判割,)+2)</f>
        <v>0</v>
      </c>
      <c r="O52" s="103"/>
      <c r="P52" s="103"/>
      <c r="Q52" s="103"/>
      <c r="R52" s="103"/>
      <c r="S52" s="103"/>
      <c r="T52" s="103"/>
      <c r="U52" s="104"/>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CE52" s="106"/>
      <c r="CF52" s="107"/>
      <c r="CG52" s="107"/>
      <c r="CH52" s="107"/>
      <c r="CI52" s="107"/>
      <c r="CJ52" s="96"/>
      <c r="CK52" s="96"/>
      <c r="CL52" s="96"/>
      <c r="CM52" s="96"/>
      <c r="CN52" s="96"/>
      <c r="CO52" s="96"/>
      <c r="CP52" s="96"/>
      <c r="CQ52" s="96" t="str">
        <f>IF(CJ50="","",IF(CK50&lt;=2,"",INDEX(本部,$CH50+4,$CI50+4)))</f>
        <v/>
      </c>
      <c r="CR52" s="96" t="str">
        <f>IF(CJ50="","",IF(CK50&lt;=2,"",INDEX(本部,$CH50+4,$CI50+6)))</f>
        <v/>
      </c>
      <c r="CS52" s="96"/>
      <c r="CT52" s="96"/>
      <c r="CU52" s="96" t="str">
        <f>IF(CJ50="","",IF(CK50&lt;=2,"",IF($CP50&gt;$CS50,INDEX(本部,$CH50+4,$CI50+4),INDEX(本部,$CH50+4,$CI50+6))))</f>
        <v/>
      </c>
      <c r="CV52" s="96" t="str">
        <f>IF(CJ50="","",IF(CK50&lt;=2,"",IF($CP50&lt;$CS50,INDEX(本部,$CH50+4,$CI50+4),INDEX(本部,$CH50+4,$CI50+6))))</f>
        <v/>
      </c>
      <c r="CW52" s="97"/>
    </row>
    <row r="53" spans="1:101" hidden="1">
      <c r="A53" s="76"/>
      <c r="B53" s="83"/>
      <c r="C53" s="78" t="s">
        <v>96</v>
      </c>
      <c r="D53" s="18">
        <f>INDEX(審判割,MATCH(RIGHT(B44,1),試合順判割,)+3,MATCH(LEFT(B44,1),コート判割,)+2)</f>
        <v>0</v>
      </c>
      <c r="E53" s="15"/>
      <c r="F53" s="15"/>
      <c r="G53" s="15"/>
      <c r="H53" s="15"/>
      <c r="I53" s="15"/>
      <c r="J53" s="15"/>
      <c r="K53" s="79"/>
      <c r="L53" s="83"/>
      <c r="M53" s="78" t="s">
        <v>96</v>
      </c>
      <c r="N53" s="18">
        <f>INDEX(審判割,MATCH(RIGHT(L44,1),試合順判割,)+3,MATCH(LEFT(L44,1),コート判割,)+2)</f>
        <v>0</v>
      </c>
      <c r="O53" s="15"/>
      <c r="P53" s="15"/>
      <c r="Q53" s="15"/>
      <c r="R53" s="15"/>
      <c r="S53" s="15"/>
      <c r="T53" s="15"/>
      <c r="U53" s="79"/>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CE53" s="86" t="s">
        <v>68</v>
      </c>
      <c r="CF53" s="87" t="s">
        <v>97</v>
      </c>
      <c r="CG53" s="87" t="str">
        <f>$CE53&amp;$CF53</f>
        <v>D①</v>
      </c>
      <c r="CH53" s="87">
        <f>MATCH(CF53,女子試合順,)</f>
        <v>51</v>
      </c>
      <c r="CI53" s="87">
        <f>MATCH(CE53,女子コート,)</f>
        <v>11</v>
      </c>
      <c r="CJ53" s="87">
        <f>INDEX(本部,$CH53+1,$CI53+5)</f>
        <v>0</v>
      </c>
      <c r="CK53" s="87">
        <f>IF(CJ53="",0,INDEX(本部,$CH53+1,$CI53+2))</f>
        <v>0</v>
      </c>
      <c r="CL53" s="87">
        <f>IF(CJ53="","",INDEX(本部,$CH53+1,$CI53+1))</f>
        <v>0</v>
      </c>
      <c r="CM53" s="87">
        <f>IF(CJ53="","",INDEX(本部,$CH53+1,$CI53+9))</f>
        <v>0</v>
      </c>
      <c r="CN53" s="87">
        <f>IF(CJ53="","",IF(CP53&gt;CS53,CL53,CM53))</f>
        <v>0</v>
      </c>
      <c r="CO53" s="87">
        <f>IF(CJ53="","",IF(CN53=CL53,CM53,CL53))</f>
        <v>0</v>
      </c>
      <c r="CP53" s="87">
        <f>IF(CJ53="","",INDEX(本部,$CH53+2,$CI53+2))</f>
        <v>0</v>
      </c>
      <c r="CQ53" s="87">
        <f>IF(CJ53="","",INDEX(本部,$CH53+2,$CI53+4))</f>
        <v>0</v>
      </c>
      <c r="CR53" s="87">
        <f>IF(CJ53="","",INDEX(本部,$CH53+2,$CI53+6))</f>
        <v>0</v>
      </c>
      <c r="CS53" s="87">
        <f>IF(CJ53="","",INDEX(本部,$CH53+2,$CI53+8))</f>
        <v>0</v>
      </c>
      <c r="CT53" s="87">
        <f>IF(CJ53="","",IF($CP53&gt;$CS53,$CP53,$CS53))</f>
        <v>0</v>
      </c>
      <c r="CU53" s="87">
        <f>IF(CJ53="","",IF($CP53&gt;$CS53,INDEX(本部,$CH53+2,$CI53+4),INDEX(本部,$CH53+2,$CI53+6)))</f>
        <v>0</v>
      </c>
      <c r="CV53" s="87">
        <f>IF(CJ53="","",IF($CP53&lt;$CS53,INDEX(本部,$CH53+2,$CI53+4),INDEX(本部,$CH53+2,$CI53+6)))</f>
        <v>0</v>
      </c>
      <c r="CW53" s="88">
        <f>IF(CJ53="","",IF($CP53&lt;$CS53,$CP53,$CS53))</f>
        <v>0</v>
      </c>
    </row>
    <row r="54" spans="1:101" hidden="1">
      <c r="A54" s="119" t="s">
        <v>97</v>
      </c>
      <c r="B54" s="77"/>
      <c r="C54" s="78"/>
      <c r="D54" s="15"/>
      <c r="E54" s="15"/>
      <c r="F54" s="15"/>
      <c r="G54" s="15"/>
      <c r="H54" s="15"/>
      <c r="I54" s="15"/>
      <c r="J54" s="15"/>
      <c r="K54" s="79"/>
      <c r="L54" s="77"/>
      <c r="M54" s="79"/>
      <c r="N54" s="15"/>
      <c r="O54" s="15"/>
      <c r="P54" s="15"/>
      <c r="Q54" s="15"/>
      <c r="R54" s="15"/>
      <c r="S54" s="15"/>
      <c r="T54" s="15"/>
      <c r="U54" s="79"/>
      <c r="V54" s="77" t="str">
        <f>V$3&amp;$A54</f>
        <v>A①</v>
      </c>
      <c r="W54" s="78" t="s">
        <v>106</v>
      </c>
      <c r="X54" s="15"/>
      <c r="Y54" s="15"/>
      <c r="Z54" s="15"/>
      <c r="AA54" s="15"/>
      <c r="AB54" s="15"/>
      <c r="AC54" s="15"/>
      <c r="AD54" s="15"/>
      <c r="AE54" s="79" t="s">
        <v>107</v>
      </c>
      <c r="AF54" s="77" t="str">
        <f>AF$3&amp;$A54</f>
        <v>B①</v>
      </c>
      <c r="AG54" s="78" t="s">
        <v>108</v>
      </c>
      <c r="AH54" s="15"/>
      <c r="AI54" s="15"/>
      <c r="AJ54" s="15"/>
      <c r="AK54" s="15"/>
      <c r="AL54" s="15"/>
      <c r="AM54" s="15"/>
      <c r="AN54" s="15"/>
      <c r="AO54" s="79" t="s">
        <v>109</v>
      </c>
      <c r="AP54" s="77"/>
      <c r="AQ54" s="78"/>
      <c r="AR54" s="15"/>
      <c r="AS54" s="15"/>
      <c r="AT54" s="15"/>
      <c r="AU54" s="15"/>
      <c r="AV54" s="15"/>
      <c r="AW54" s="15"/>
      <c r="AX54" s="15"/>
      <c r="AY54" s="79"/>
      <c r="AZ54" s="25"/>
      <c r="BA54" s="120"/>
      <c r="BB54" s="17"/>
      <c r="BC54" s="17"/>
      <c r="BD54" s="17"/>
      <c r="BE54" s="17"/>
      <c r="BF54" s="17"/>
      <c r="BG54" s="17"/>
      <c r="BH54" s="17"/>
      <c r="BI54" s="120"/>
      <c r="CE54" s="92"/>
      <c r="CF54" s="93"/>
      <c r="CG54" s="93"/>
      <c r="CH54" s="93"/>
      <c r="CI54" s="93"/>
      <c r="CJ54" s="93"/>
      <c r="CK54" s="93"/>
      <c r="CL54" s="93"/>
      <c r="CM54" s="93"/>
      <c r="CN54" s="93"/>
      <c r="CO54" s="93"/>
      <c r="CP54" s="93"/>
      <c r="CQ54" s="93">
        <f>IF(CJ53="","",INDEX(本部,$CH53+3,$CI53+4))</f>
        <v>0</v>
      </c>
      <c r="CR54" s="93">
        <f>IF(CJ53="","",INDEX(本部,$CH53+3,$CI53+6))</f>
        <v>0</v>
      </c>
      <c r="CS54" s="93"/>
      <c r="CT54" s="93"/>
      <c r="CU54" s="93" t="str">
        <f>IF(CJ53="","",IF(CK53&lt;2,"",IF($CP53&gt;$CS53,INDEX(本部,$CH53+3,$CI53+4),INDEX(本部,$CH53+3,$CI53+6))))</f>
        <v/>
      </c>
      <c r="CV54" s="93" t="str">
        <f>IF(CJ53="","",IF(CK53&lt;2,"",IF($CP53&lt;$CS53,INDEX(本部,$CH53+3,$CI53+4),INDEX(本部,$CH53+3,$CI53+6))))</f>
        <v/>
      </c>
      <c r="CW54" s="94"/>
    </row>
    <row r="55" spans="1:101" hidden="1">
      <c r="A55" s="121"/>
      <c r="B55" s="83"/>
      <c r="C55" s="84"/>
      <c r="D55" s="17"/>
      <c r="E55" s="17"/>
      <c r="F55" s="17"/>
      <c r="G55" s="17"/>
      <c r="H55" s="17"/>
      <c r="I55" s="17"/>
      <c r="J55" s="17"/>
      <c r="K55" s="84"/>
      <c r="L55" s="83"/>
      <c r="M55" s="85"/>
      <c r="N55" s="17"/>
      <c r="O55" s="17"/>
      <c r="P55" s="17"/>
      <c r="Q55" s="17"/>
      <c r="R55" s="17"/>
      <c r="S55" s="17"/>
      <c r="T55" s="17"/>
      <c r="U55" s="85"/>
      <c r="V55" s="83"/>
      <c r="W55" s="85" t="str">
        <f>INDEX(男子記録,MATCH(LEFT(W54,2),男子ゲーム,),MATCH(RIGHT(W54,2),男子記録タイトル,))</f>
        <v>可部</v>
      </c>
      <c r="X55" s="17" t="str">
        <f>IF(AA55="","",COUNT(Z56:Z58))</f>
        <v/>
      </c>
      <c r="Y55" s="17"/>
      <c r="Z55" s="17"/>
      <c r="AA55" s="17" t="str">
        <f>IF(OR(ISBLANK(Z56),ISBLANK(AB56))=TRUE,"",1)</f>
        <v/>
      </c>
      <c r="AB55" s="17"/>
      <c r="AC55" s="17"/>
      <c r="AD55" s="17"/>
      <c r="AE55" s="85" t="str">
        <f>INDEX(男子記録,MATCH(LEFT(AE54,2),男子ゲーム,),MATCH(RIGHT(AE54,2),男子記録タイトル,))</f>
        <v>可部</v>
      </c>
      <c r="AF55" s="83"/>
      <c r="AG55" s="85" t="str">
        <f>INDEX(女子記録,MATCH(LEFT(AG54,2),女子ゲーム,),MATCH(RIGHT(AG54,2),女子記録タイトル,))</f>
        <v>井口</v>
      </c>
      <c r="AH55" s="17" t="str">
        <f>IF(AK55="","",COUNT(AJ56:AJ58))</f>
        <v/>
      </c>
      <c r="AI55" s="17"/>
      <c r="AJ55" s="17"/>
      <c r="AK55" s="17" t="str">
        <f>IF(OR(ISBLANK(AJ56),ISBLANK(AL56))=TRUE,"",1)</f>
        <v/>
      </c>
      <c r="AL55" s="17"/>
      <c r="AM55" s="17"/>
      <c r="AN55" s="17"/>
      <c r="AO55" s="85" t="str">
        <f>INDEX(女子記録,MATCH(LEFT(AO54,2),女子ゲーム,),MATCH(RIGHT(AO54,2),女子記録タイトル,))</f>
        <v>落合</v>
      </c>
      <c r="AP55" s="83"/>
      <c r="AQ55" s="85"/>
      <c r="AR55" s="17"/>
      <c r="AS55" s="17"/>
      <c r="AT55" s="17"/>
      <c r="AU55" s="17"/>
      <c r="AV55" s="17"/>
      <c r="AW55" s="17"/>
      <c r="AX55" s="17"/>
      <c r="AY55" s="85"/>
      <c r="AZ55" s="25"/>
      <c r="BA55" s="122"/>
      <c r="BB55" s="17"/>
      <c r="BC55" s="17"/>
      <c r="BD55" s="17"/>
      <c r="BE55" s="17"/>
      <c r="BF55" s="17"/>
      <c r="BG55" s="17"/>
      <c r="BH55" s="17"/>
      <c r="BI55" s="122"/>
      <c r="CE55" s="95"/>
      <c r="CF55" s="96"/>
      <c r="CG55" s="96"/>
      <c r="CH55" s="96"/>
      <c r="CI55" s="96"/>
      <c r="CJ55" s="96"/>
      <c r="CK55" s="96"/>
      <c r="CL55" s="96"/>
      <c r="CM55" s="96"/>
      <c r="CN55" s="96"/>
      <c r="CO55" s="96"/>
      <c r="CP55" s="96"/>
      <c r="CQ55" s="96" t="str">
        <f>IF(CJ53="","",IF(CK53&lt;=2,"",INDEX(本部,$CH53+4,$CI53+4)))</f>
        <v/>
      </c>
      <c r="CR55" s="96" t="str">
        <f>IF(CJ53="","",IF(CK53&lt;=2,"",INDEX(本部,$CH53+4,$CI53+6)))</f>
        <v/>
      </c>
      <c r="CS55" s="96"/>
      <c r="CT55" s="96"/>
      <c r="CU55" s="96" t="str">
        <f>IF(CJ53="","",IF(CK53&lt;=2,"",IF($CP53&gt;$CS53,INDEX(本部,$CH53+4,$CI53+4),INDEX(本部,$CH53+4,$CI53+6))))</f>
        <v/>
      </c>
      <c r="CV55" s="96" t="str">
        <f>IF(CJ53="","",IF(CK53&lt;=2,"",IF($CP53&lt;$CS53,INDEX(本部,$CH53+4,$CI53+4),INDEX(本部,$CH53+4,$CI53+6))))</f>
        <v/>
      </c>
      <c r="CW55" s="97"/>
    </row>
    <row r="56" spans="1:101" hidden="1">
      <c r="A56" s="121"/>
      <c r="B56" s="83"/>
      <c r="C56" s="84"/>
      <c r="D56" s="89"/>
      <c r="E56" s="90"/>
      <c r="F56" s="18"/>
      <c r="G56" s="6"/>
      <c r="H56" s="16"/>
      <c r="I56" s="90"/>
      <c r="J56" s="89"/>
      <c r="K56" s="84"/>
      <c r="L56" s="83"/>
      <c r="M56" s="85"/>
      <c r="N56" s="89"/>
      <c r="O56" s="90"/>
      <c r="P56" s="18"/>
      <c r="Q56" s="6"/>
      <c r="R56" s="16"/>
      <c r="S56" s="90"/>
      <c r="T56" s="89"/>
      <c r="U56" s="85"/>
      <c r="V56" s="83"/>
      <c r="W56" s="85"/>
      <c r="X56" s="89" t="str">
        <f>IF(AA55="","",SUM(Y56:Y58))</f>
        <v/>
      </c>
      <c r="Y56" s="90">
        <f>IF(Z56&gt;AB56,1,0)</f>
        <v>0</v>
      </c>
      <c r="Z56" s="18"/>
      <c r="AA56" s="6" t="s">
        <v>92</v>
      </c>
      <c r="AB56" s="16"/>
      <c r="AC56" s="90">
        <f>IF(AB56&gt;Z56,1,0)</f>
        <v>0</v>
      </c>
      <c r="AD56" s="89" t="str">
        <f>IF(AA55="","",SUM(AC56:AC58))</f>
        <v/>
      </c>
      <c r="AE56" s="85"/>
      <c r="AF56" s="83"/>
      <c r="AG56" s="85"/>
      <c r="AH56" s="89" t="str">
        <f>IF(AK55="","",SUM(AI56:AI58))</f>
        <v/>
      </c>
      <c r="AI56" s="90">
        <f>IF(AJ56&gt;AL56,1,0)</f>
        <v>0</v>
      </c>
      <c r="AJ56" s="18"/>
      <c r="AK56" s="6" t="s">
        <v>92</v>
      </c>
      <c r="AL56" s="16"/>
      <c r="AM56" s="90">
        <f>IF(AL56&gt;AJ56,1,0)</f>
        <v>0</v>
      </c>
      <c r="AN56" s="89" t="str">
        <f>IF(AK55="","",SUM(AM56:AM58))</f>
        <v/>
      </c>
      <c r="AO56" s="85"/>
      <c r="AP56" s="83"/>
      <c r="AQ56" s="85"/>
      <c r="AR56" s="89"/>
      <c r="AS56" s="90"/>
      <c r="AT56" s="18"/>
      <c r="AU56" s="6"/>
      <c r="AV56" s="16"/>
      <c r="AW56" s="90"/>
      <c r="AX56" s="89"/>
      <c r="AY56" s="85"/>
      <c r="AZ56" s="25"/>
      <c r="BA56" s="122"/>
      <c r="BB56" s="17"/>
      <c r="BC56" s="90"/>
      <c r="BD56" s="17"/>
      <c r="BE56" s="6"/>
      <c r="BF56" s="17"/>
      <c r="BG56" s="90"/>
      <c r="BH56" s="17"/>
      <c r="BI56" s="122"/>
      <c r="CE56" s="86" t="s">
        <v>68</v>
      </c>
      <c r="CF56" s="87" t="s">
        <v>98</v>
      </c>
      <c r="CG56" s="87" t="str">
        <f>$CE56&amp;$CF56</f>
        <v>D②</v>
      </c>
      <c r="CH56" s="87">
        <f>MATCH(CF56,女子試合順,)</f>
        <v>61</v>
      </c>
      <c r="CI56" s="87">
        <f>MATCH(CE56,女子コート,)</f>
        <v>11</v>
      </c>
      <c r="CJ56" s="87">
        <f>INDEX(本部,$CH56+1,$CI56+5)</f>
        <v>0</v>
      </c>
      <c r="CK56" s="87">
        <f>IF(CJ56="",0,INDEX(本部,$CH56+1,$CI56+2))</f>
        <v>0</v>
      </c>
      <c r="CL56" s="87">
        <f>IF(CJ56="","",INDEX(本部,$CH56+1,$CI56+1))</f>
        <v>0</v>
      </c>
      <c r="CM56" s="87">
        <f>IF(CJ56="","",INDEX(本部,$CH56+1,$CI56+9))</f>
        <v>0</v>
      </c>
      <c r="CN56" s="87">
        <f>IF(CJ56="","",IF(CP56&gt;CS56,CL56,CM56))</f>
        <v>0</v>
      </c>
      <c r="CO56" s="87">
        <f>IF(CJ56="","",IF(CN56=CL56,CM56,CL56))</f>
        <v>0</v>
      </c>
      <c r="CP56" s="87">
        <f>IF(CJ56="","",INDEX(本部,$CH56+2,$CI56+2))</f>
        <v>0</v>
      </c>
      <c r="CQ56" s="87">
        <f>IF(CJ56="","",INDEX(本部,$CH56+2,$CI56+4))</f>
        <v>0</v>
      </c>
      <c r="CR56" s="87">
        <f>IF(CJ56="","",INDEX(本部,$CH56+2,$CI56+6))</f>
        <v>0</v>
      </c>
      <c r="CS56" s="87">
        <f>IF(CJ56="","",INDEX(本部,$CH56+2,$CI56+8))</f>
        <v>0</v>
      </c>
      <c r="CT56" s="87">
        <f>IF(CJ56="","",IF($CP56&gt;$CS56,$CP56,$CS56))</f>
        <v>0</v>
      </c>
      <c r="CU56" s="87">
        <f>IF(CJ56="","",IF($CP56&gt;$CS56,INDEX(本部,$CH56+2,$CI56+4),INDEX(本部,$CH56+2,$CI56+6)))</f>
        <v>0</v>
      </c>
      <c r="CV56" s="87">
        <f>IF(CJ56="","",IF($CP56&lt;$CS56,INDEX(本部,$CH56+2,$CI56+4),INDEX(本部,$CH56+2,$CI56+6)))</f>
        <v>0</v>
      </c>
      <c r="CW56" s="88">
        <f>IF(CJ56="","",IF($CP56&lt;$CS56,$CP56,$CS56))</f>
        <v>0</v>
      </c>
    </row>
    <row r="57" spans="1:101" hidden="1">
      <c r="A57" s="121"/>
      <c r="B57" s="83"/>
      <c r="C57" s="84"/>
      <c r="D57" s="89"/>
      <c r="E57" s="90"/>
      <c r="F57" s="25"/>
      <c r="G57" s="6"/>
      <c r="H57" s="26"/>
      <c r="I57" s="90"/>
      <c r="J57" s="89"/>
      <c r="K57" s="84"/>
      <c r="L57" s="83"/>
      <c r="M57" s="85"/>
      <c r="N57" s="89"/>
      <c r="O57" s="90"/>
      <c r="P57" s="25"/>
      <c r="Q57" s="6"/>
      <c r="R57" s="26"/>
      <c r="S57" s="90"/>
      <c r="T57" s="89"/>
      <c r="U57" s="85"/>
      <c r="V57" s="83"/>
      <c r="W57" s="85"/>
      <c r="X57" s="89"/>
      <c r="Y57" s="90">
        <f>IF(Z57&gt;AB57,1,0)</f>
        <v>0</v>
      </c>
      <c r="Z57" s="25"/>
      <c r="AA57" s="6" t="s">
        <v>92</v>
      </c>
      <c r="AB57" s="26"/>
      <c r="AC57" s="90">
        <f>IF(AB57&gt;Z57,1,0)</f>
        <v>0</v>
      </c>
      <c r="AD57" s="89"/>
      <c r="AE57" s="85"/>
      <c r="AF57" s="83"/>
      <c r="AG57" s="85"/>
      <c r="AH57" s="89"/>
      <c r="AI57" s="90">
        <f>IF(AJ57&gt;AL57,1,0)</f>
        <v>0</v>
      </c>
      <c r="AJ57" s="25"/>
      <c r="AK57" s="6" t="s">
        <v>92</v>
      </c>
      <c r="AL57" s="26"/>
      <c r="AM57" s="90">
        <f>IF(AL57&gt;AJ57,1,0)</f>
        <v>0</v>
      </c>
      <c r="AN57" s="89"/>
      <c r="AO57" s="85"/>
      <c r="AP57" s="83"/>
      <c r="AQ57" s="85"/>
      <c r="AR57" s="89"/>
      <c r="AS57" s="90"/>
      <c r="AT57" s="25"/>
      <c r="AU57" s="6"/>
      <c r="AV57" s="26"/>
      <c r="AW57" s="90"/>
      <c r="AX57" s="89"/>
      <c r="AY57" s="85"/>
      <c r="AZ57" s="25"/>
      <c r="BA57" s="122"/>
      <c r="BB57" s="17"/>
      <c r="BC57" s="90"/>
      <c r="BD57" s="17"/>
      <c r="BE57" s="6"/>
      <c r="BF57" s="17"/>
      <c r="BG57" s="90"/>
      <c r="BH57" s="17"/>
      <c r="BI57" s="122"/>
      <c r="CE57" s="92"/>
      <c r="CF57" s="93"/>
      <c r="CG57" s="93"/>
      <c r="CH57" s="93"/>
      <c r="CI57" s="93"/>
      <c r="CJ57" s="93"/>
      <c r="CK57" s="93"/>
      <c r="CL57" s="93"/>
      <c r="CM57" s="93"/>
      <c r="CN57" s="93"/>
      <c r="CO57" s="93"/>
      <c r="CP57" s="93"/>
      <c r="CQ57" s="93">
        <f>IF(CJ56="","",INDEX(本部,$CH56+3,$CI56+4))</f>
        <v>0</v>
      </c>
      <c r="CR57" s="93">
        <f>IF(CJ56="","",INDEX(本部,$CH56+3,$CI56+6))</f>
        <v>0</v>
      </c>
      <c r="CS57" s="93"/>
      <c r="CT57" s="93"/>
      <c r="CU57" s="93" t="str">
        <f>IF(CJ56="","",IF(CK56&lt;2,"",IF($CP56&gt;$CS56,INDEX(本部,$CH56+3,$CI56+4),INDEX(本部,$CH56+3,$CI56+6))))</f>
        <v/>
      </c>
      <c r="CV57" s="93" t="str">
        <f>IF(CJ56="","",IF(CK56&lt;2,"",IF($CP56&lt;$CS56,INDEX(本部,$CH56+3,$CI56+4),INDEX(本部,$CH56+3,$CI56+6))))</f>
        <v/>
      </c>
      <c r="CW57" s="94"/>
    </row>
    <row r="58" spans="1:101" hidden="1">
      <c r="A58" s="121"/>
      <c r="B58" s="83"/>
      <c r="C58" s="84"/>
      <c r="D58" s="89"/>
      <c r="E58" s="90"/>
      <c r="F58" s="32"/>
      <c r="G58" s="6"/>
      <c r="H58" s="31"/>
      <c r="I58" s="90"/>
      <c r="J58" s="89"/>
      <c r="K58" s="84"/>
      <c r="L58" s="83"/>
      <c r="M58" s="85"/>
      <c r="N58" s="89"/>
      <c r="O58" s="90"/>
      <c r="P58" s="32"/>
      <c r="Q58" s="6"/>
      <c r="R58" s="31"/>
      <c r="S58" s="90"/>
      <c r="T58" s="89"/>
      <c r="U58" s="85"/>
      <c r="V58" s="83"/>
      <c r="W58" s="85"/>
      <c r="X58" s="89"/>
      <c r="Y58" s="90">
        <f>IF(Z58&gt;AB58,1,0)</f>
        <v>0</v>
      </c>
      <c r="Z58" s="32"/>
      <c r="AA58" s="6" t="s">
        <v>92</v>
      </c>
      <c r="AB58" s="31"/>
      <c r="AC58" s="90">
        <f>IF(AB58&gt;Z58,1,0)</f>
        <v>0</v>
      </c>
      <c r="AD58" s="89"/>
      <c r="AE58" s="85"/>
      <c r="AF58" s="83"/>
      <c r="AG58" s="85"/>
      <c r="AH58" s="89"/>
      <c r="AI58" s="90">
        <f>IF(AJ58&gt;AL58,1,0)</f>
        <v>0</v>
      </c>
      <c r="AJ58" s="32"/>
      <c r="AK58" s="6" t="s">
        <v>92</v>
      </c>
      <c r="AL58" s="31"/>
      <c r="AM58" s="90">
        <f>IF(AL58&gt;AJ58,1,0)</f>
        <v>0</v>
      </c>
      <c r="AN58" s="89"/>
      <c r="AO58" s="85"/>
      <c r="AP58" s="83"/>
      <c r="AQ58" s="85"/>
      <c r="AR58" s="89"/>
      <c r="AS58" s="90"/>
      <c r="AT58" s="32"/>
      <c r="AU58" s="6"/>
      <c r="AV58" s="31"/>
      <c r="AW58" s="90"/>
      <c r="AX58" s="89"/>
      <c r="AY58" s="85"/>
      <c r="AZ58" s="25"/>
      <c r="BA58" s="122"/>
      <c r="BB58" s="17"/>
      <c r="BC58" s="90"/>
      <c r="BD58" s="17"/>
      <c r="BE58" s="6"/>
      <c r="BF58" s="17"/>
      <c r="BG58" s="90"/>
      <c r="BH58" s="17"/>
      <c r="BI58" s="122"/>
      <c r="CE58" s="95"/>
      <c r="CF58" s="96"/>
      <c r="CG58" s="96"/>
      <c r="CH58" s="96"/>
      <c r="CI58" s="96"/>
      <c r="CJ58" s="96"/>
      <c r="CK58" s="96"/>
      <c r="CL58" s="96"/>
      <c r="CM58" s="96"/>
      <c r="CN58" s="96"/>
      <c r="CO58" s="96"/>
      <c r="CP58" s="96"/>
      <c r="CQ58" s="96" t="str">
        <f>IF(CJ56="","",IF(CK56&lt;=2,"",INDEX(本部,$CH56+4,$CI56+4)))</f>
        <v/>
      </c>
      <c r="CR58" s="96" t="str">
        <f>IF(CJ56="","",IF(CK56&lt;=2,"",INDEX(本部,$CH56+4,$CI56+6)))</f>
        <v/>
      </c>
      <c r="CS58" s="96"/>
      <c r="CT58" s="96"/>
      <c r="CU58" s="96" t="str">
        <f>IF(CJ56="","",IF(CK56&lt;=2,"",IF($CP56&gt;$CS56,INDEX(本部,$CH56+4,$CI56+4),INDEX(本部,$CH56+4,$CI56+6))))</f>
        <v/>
      </c>
      <c r="CV58" s="96" t="str">
        <f>IF(CJ56="","",IF(CK56&lt;=2,"",IF($CP56&lt;$CS56,INDEX(本部,$CH56+4,$CI56+4),INDEX(本部,$CH56+4,$CI56+6))))</f>
        <v/>
      </c>
      <c r="CW58" s="97"/>
    </row>
    <row r="59" spans="1:101" hidden="1">
      <c r="A59" s="121"/>
      <c r="B59" s="83"/>
      <c r="C59" s="117"/>
      <c r="D59" s="17"/>
      <c r="E59" s="17"/>
      <c r="F59" s="17"/>
      <c r="G59" s="17"/>
      <c r="H59" s="17"/>
      <c r="I59" s="17"/>
      <c r="J59" s="17"/>
      <c r="K59" s="123"/>
      <c r="L59" s="83"/>
      <c r="M59" s="124"/>
      <c r="N59" s="17"/>
      <c r="O59" s="17"/>
      <c r="P59" s="17"/>
      <c r="Q59" s="17"/>
      <c r="R59" s="17"/>
      <c r="S59" s="17"/>
      <c r="T59" s="17"/>
      <c r="U59" s="124"/>
      <c r="V59" s="83"/>
      <c r="W59" s="117"/>
      <c r="X59" s="17"/>
      <c r="Y59" s="17"/>
      <c r="Z59" s="17"/>
      <c r="AA59" s="17"/>
      <c r="AB59" s="17"/>
      <c r="AC59" s="17"/>
      <c r="AD59" s="17"/>
      <c r="AE59" s="115"/>
      <c r="AF59" s="83"/>
      <c r="AG59" s="117"/>
      <c r="AH59" s="17"/>
      <c r="AI59" s="17"/>
      <c r="AJ59" s="17"/>
      <c r="AK59" s="17"/>
      <c r="AL59" s="17"/>
      <c r="AM59" s="17"/>
      <c r="AN59" s="17"/>
      <c r="AO59" s="115"/>
      <c r="AP59" s="83"/>
      <c r="AQ59" s="117"/>
      <c r="AR59" s="17"/>
      <c r="AS59" s="17"/>
      <c r="AT59" s="17"/>
      <c r="AU59" s="17"/>
      <c r="AV59" s="17"/>
      <c r="AW59" s="17"/>
      <c r="AX59" s="17"/>
      <c r="AY59" s="115"/>
      <c r="AZ59" s="25"/>
      <c r="BA59" s="122"/>
      <c r="BB59" s="17"/>
      <c r="BC59" s="17"/>
      <c r="BD59" s="17"/>
      <c r="BE59" s="17"/>
      <c r="BF59" s="17"/>
      <c r="BG59" s="17"/>
      <c r="BH59" s="17"/>
      <c r="BI59" s="122"/>
      <c r="CE59" s="86" t="s">
        <v>68</v>
      </c>
      <c r="CF59" s="87" t="s">
        <v>105</v>
      </c>
      <c r="CG59" s="87" t="str">
        <f>$CE59&amp;$CF59</f>
        <v>D③</v>
      </c>
      <c r="CH59" s="87">
        <f>MATCH(CF59,女子試合順,)</f>
        <v>71</v>
      </c>
      <c r="CI59" s="87">
        <f>MATCH(CE59,女子コート,)</f>
        <v>11</v>
      </c>
      <c r="CJ59" s="87">
        <f>INDEX(本部,$CH59+1,$CI59+5)</f>
        <v>0</v>
      </c>
      <c r="CK59" s="87">
        <f>IF(CJ59="",0,INDEX(本部,$CH59+1,$CI59+2))</f>
        <v>0</v>
      </c>
      <c r="CL59" s="87">
        <f>IF(CJ59="","",INDEX(本部,$CH59+1,$CI59+1))</f>
        <v>0</v>
      </c>
      <c r="CM59" s="87">
        <f>IF(CJ59="","",INDEX(本部,$CH59+1,$CI59+9))</f>
        <v>0</v>
      </c>
      <c r="CN59" s="87">
        <f>IF(CJ59="","",IF(CP59&gt;CS59,CL59,CM59))</f>
        <v>0</v>
      </c>
      <c r="CO59" s="87">
        <f>IF(CJ59="","",IF(CN59=CL59,CM59,CL59))</f>
        <v>0</v>
      </c>
      <c r="CP59" s="87">
        <f>IF(CJ59="","",INDEX(本部,$CH59+2,$CI59+2))</f>
        <v>0</v>
      </c>
      <c r="CQ59" s="87">
        <f>IF(CJ59="","",INDEX(本部,$CH59+2,$CI59+4))</f>
        <v>0</v>
      </c>
      <c r="CR59" s="87">
        <f>IF(CJ59="","",INDEX(本部,$CH59+2,$CI59+6))</f>
        <v>0</v>
      </c>
      <c r="CS59" s="87">
        <f>IF(CJ59="","",INDEX(本部,$CH59+2,$CI59+8))</f>
        <v>0</v>
      </c>
      <c r="CT59" s="87">
        <f>IF(CJ59="","",IF($CP59&gt;$CS59,$CP59,$CS59))</f>
        <v>0</v>
      </c>
      <c r="CU59" s="87">
        <f>IF(CJ59="","",IF($CP59&gt;$CS59,INDEX(本部,$CH59+2,$CI59+4),INDEX(本部,$CH59+2,$CI59+6)))</f>
        <v>0</v>
      </c>
      <c r="CV59" s="87">
        <f>IF(CJ59="","",IF($CP59&lt;$CS59,INDEX(本部,$CH59+2,$CI59+4),INDEX(本部,$CH59+2,$CI59+6)))</f>
        <v>0</v>
      </c>
      <c r="CW59" s="88">
        <f>IF(CJ59="","",IF($CP59&lt;$CS59,$CP59,$CS59))</f>
        <v>0</v>
      </c>
    </row>
    <row r="60" spans="1:101" hidden="1">
      <c r="A60" s="121"/>
      <c r="B60" s="83"/>
      <c r="C60" s="101"/>
      <c r="D60" s="102"/>
      <c r="E60" s="103"/>
      <c r="F60" s="103"/>
      <c r="G60" s="103"/>
      <c r="H60" s="103"/>
      <c r="I60" s="103"/>
      <c r="J60" s="103"/>
      <c r="K60" s="104"/>
      <c r="L60" s="83"/>
      <c r="M60" s="101"/>
      <c r="N60" s="102"/>
      <c r="O60" s="103"/>
      <c r="P60" s="103"/>
      <c r="Q60" s="103"/>
      <c r="R60" s="103"/>
      <c r="S60" s="103"/>
      <c r="T60" s="103"/>
      <c r="U60" s="104"/>
      <c r="V60" s="83"/>
      <c r="W60" s="101" t="s">
        <v>93</v>
      </c>
      <c r="X60" s="102">
        <f>INDEX(審判割,MATCH(RIGHT(V54,1),試合順判割,),MATCH(LEFT(V54,1),コート判割,)+2)</f>
        <v>0</v>
      </c>
      <c r="Y60" s="103"/>
      <c r="Z60" s="103"/>
      <c r="AA60" s="103"/>
      <c r="AB60" s="103"/>
      <c r="AC60" s="103"/>
      <c r="AD60" s="103"/>
      <c r="AE60" s="104"/>
      <c r="AF60" s="83"/>
      <c r="AG60" s="101" t="s">
        <v>93</v>
      </c>
      <c r="AH60" s="102">
        <f>INDEX(審判割,MATCH(RIGHT(AF54,1),試合順判割,),MATCH(LEFT(AF54,1),コート判割,)+2)</f>
        <v>0</v>
      </c>
      <c r="AI60" s="103"/>
      <c r="AJ60" s="103"/>
      <c r="AK60" s="103"/>
      <c r="AL60" s="103"/>
      <c r="AM60" s="103"/>
      <c r="AN60" s="103"/>
      <c r="AO60" s="104"/>
      <c r="AP60" s="83"/>
      <c r="AQ60" s="101"/>
      <c r="AR60" s="102"/>
      <c r="AS60" s="103"/>
      <c r="AT60" s="103"/>
      <c r="AU60" s="103"/>
      <c r="AV60" s="103"/>
      <c r="AW60" s="103"/>
      <c r="AX60" s="103"/>
      <c r="AY60" s="104"/>
      <c r="AZ60" s="25"/>
      <c r="BA60" s="17"/>
      <c r="BB60" s="17"/>
      <c r="BC60" s="17"/>
      <c r="BD60" s="17"/>
      <c r="BE60" s="17"/>
      <c r="BF60" s="17"/>
      <c r="BG60" s="17"/>
      <c r="BH60" s="17"/>
      <c r="BI60" s="17"/>
      <c r="CE60" s="92"/>
      <c r="CF60" s="93"/>
      <c r="CG60" s="93"/>
      <c r="CH60" s="93"/>
      <c r="CI60" s="93"/>
      <c r="CJ60" s="93"/>
      <c r="CK60" s="93"/>
      <c r="CL60" s="93"/>
      <c r="CM60" s="93"/>
      <c r="CN60" s="93"/>
      <c r="CO60" s="93"/>
      <c r="CP60" s="93"/>
      <c r="CQ60" s="93">
        <f>IF(CJ59="","",INDEX(本部,$CH59+3,$CI59+4))</f>
        <v>0</v>
      </c>
      <c r="CR60" s="93">
        <f>IF(CJ59="","",INDEX(本部,$CH59+3,$CI59+6))</f>
        <v>0</v>
      </c>
      <c r="CS60" s="93"/>
      <c r="CT60" s="93"/>
      <c r="CU60" s="93" t="str">
        <f>IF(CJ59="","",IF(CK59&lt;2,"",IF($CP59&gt;$CS59,INDEX(本部,$CH59+3,$CI59+4),INDEX(本部,$CH59+3,$CI59+6))))</f>
        <v/>
      </c>
      <c r="CV60" s="93" t="str">
        <f>IF(CJ59="","",IF(CK59&lt;2,"",IF($CP59&lt;$CS59,INDEX(本部,$CH59+3,$CI59+4),INDEX(本部,$CH59+3,$CI59+6))))</f>
        <v/>
      </c>
      <c r="CW60" s="94"/>
    </row>
    <row r="61" spans="1:101" hidden="1">
      <c r="A61" s="121"/>
      <c r="B61" s="83"/>
      <c r="C61" s="101"/>
      <c r="D61" s="102"/>
      <c r="E61" s="103"/>
      <c r="F61" s="103"/>
      <c r="G61" s="103"/>
      <c r="H61" s="103"/>
      <c r="I61" s="103"/>
      <c r="J61" s="103"/>
      <c r="K61" s="104"/>
      <c r="L61" s="83"/>
      <c r="M61" s="101"/>
      <c r="N61" s="102"/>
      <c r="O61" s="103"/>
      <c r="P61" s="103"/>
      <c r="Q61" s="103"/>
      <c r="R61" s="103"/>
      <c r="S61" s="103"/>
      <c r="T61" s="103"/>
      <c r="U61" s="104"/>
      <c r="V61" s="83"/>
      <c r="W61" s="101" t="s">
        <v>94</v>
      </c>
      <c r="X61" s="102">
        <f>INDEX(審判割,MATCH(RIGHT(V54,1),試合順判割,)+1,MATCH(LEFT(V54,1),コート判割,)+2)</f>
        <v>0</v>
      </c>
      <c r="Y61" s="103"/>
      <c r="Z61" s="103"/>
      <c r="AA61" s="103"/>
      <c r="AB61" s="103"/>
      <c r="AC61" s="103"/>
      <c r="AD61" s="103"/>
      <c r="AE61" s="104"/>
      <c r="AF61" s="83"/>
      <c r="AG61" s="101" t="s">
        <v>94</v>
      </c>
      <c r="AH61" s="102">
        <f>INDEX(審判割,MATCH(RIGHT(AF54,1),試合順判割,)+1,MATCH(LEFT(AF54,1),コート判割,)+2)</f>
        <v>0</v>
      </c>
      <c r="AI61" s="103"/>
      <c r="AJ61" s="103"/>
      <c r="AK61" s="103"/>
      <c r="AL61" s="103"/>
      <c r="AM61" s="103"/>
      <c r="AN61" s="103"/>
      <c r="AO61" s="104"/>
      <c r="AP61" s="83"/>
      <c r="AQ61" s="101"/>
      <c r="AR61" s="102"/>
      <c r="AS61" s="103"/>
      <c r="AT61" s="103"/>
      <c r="AU61" s="103"/>
      <c r="AV61" s="103"/>
      <c r="AW61" s="103"/>
      <c r="AX61" s="103"/>
      <c r="AY61" s="104"/>
      <c r="AZ61" s="25"/>
      <c r="BA61" s="17"/>
      <c r="BB61" s="17"/>
      <c r="BC61" s="17"/>
      <c r="BD61" s="17"/>
      <c r="BE61" s="17"/>
      <c r="BF61" s="17"/>
      <c r="BG61" s="17"/>
      <c r="BH61" s="17"/>
      <c r="BI61" s="17"/>
      <c r="CE61" s="106"/>
      <c r="CF61" s="107"/>
      <c r="CG61" s="107"/>
      <c r="CH61" s="107"/>
      <c r="CI61" s="107"/>
      <c r="CJ61" s="96"/>
      <c r="CK61" s="96"/>
      <c r="CL61" s="96"/>
      <c r="CM61" s="96"/>
      <c r="CN61" s="96"/>
      <c r="CO61" s="96"/>
      <c r="CP61" s="96"/>
      <c r="CQ61" s="96" t="str">
        <f>IF(CJ59="","",IF(CK59&lt;=2,"",INDEX(本部,$CH59+4,$CI59+4)))</f>
        <v/>
      </c>
      <c r="CR61" s="96" t="str">
        <f>IF(CJ59="","",IF(CK59&lt;=2,"",INDEX(本部,$CH59+4,$CI59+6)))</f>
        <v/>
      </c>
      <c r="CS61" s="96"/>
      <c r="CT61" s="96"/>
      <c r="CU61" s="96" t="str">
        <f>IF(CJ59="","",IF(CK59&lt;=2,"",IF($CP59&gt;$CS59,INDEX(本部,$CH59+4,$CI59+4),INDEX(本部,$CH59+4,$CI59+6))))</f>
        <v/>
      </c>
      <c r="CV61" s="96" t="str">
        <f>IF(CJ59="","",IF(CK59&lt;=2,"",IF($CP59&lt;$CS59,INDEX(本部,$CH59+4,$CI59+4),INDEX(本部,$CH59+4,$CI59+6))))</f>
        <v/>
      </c>
      <c r="CW61" s="97"/>
    </row>
    <row r="62" spans="1:101" hidden="1">
      <c r="A62" s="121"/>
      <c r="B62" s="83"/>
      <c r="C62" s="101"/>
      <c r="D62" s="102"/>
      <c r="E62" s="103"/>
      <c r="F62" s="103"/>
      <c r="G62" s="103"/>
      <c r="H62" s="103"/>
      <c r="I62" s="103"/>
      <c r="J62" s="103"/>
      <c r="K62" s="104"/>
      <c r="L62" s="83"/>
      <c r="M62" s="101"/>
      <c r="N62" s="102"/>
      <c r="O62" s="103"/>
      <c r="P62" s="103"/>
      <c r="Q62" s="103"/>
      <c r="R62" s="103"/>
      <c r="S62" s="103"/>
      <c r="T62" s="103"/>
      <c r="U62" s="104"/>
      <c r="V62" s="83"/>
      <c r="W62" s="101" t="s">
        <v>95</v>
      </c>
      <c r="X62" s="102">
        <f>INDEX(審判割,MATCH(RIGHT(V54,1),試合順判割,)+2,MATCH(LEFT(V54,1),コート判割,)+2)</f>
        <v>0</v>
      </c>
      <c r="Y62" s="103"/>
      <c r="Z62" s="103"/>
      <c r="AA62" s="103"/>
      <c r="AB62" s="103"/>
      <c r="AC62" s="103"/>
      <c r="AD62" s="103"/>
      <c r="AE62" s="104"/>
      <c r="AF62" s="83"/>
      <c r="AG62" s="101" t="s">
        <v>95</v>
      </c>
      <c r="AH62" s="102">
        <f>INDEX(審判割,MATCH(RIGHT(AF54,1),試合順判割,)+2,MATCH(LEFT(AF54,1),コート判割,)+2)</f>
        <v>0</v>
      </c>
      <c r="AI62" s="103"/>
      <c r="AJ62" s="103"/>
      <c r="AK62" s="103"/>
      <c r="AL62" s="103"/>
      <c r="AM62" s="103"/>
      <c r="AN62" s="103"/>
      <c r="AO62" s="104"/>
      <c r="AP62" s="83"/>
      <c r="AQ62" s="101"/>
      <c r="AR62" s="102"/>
      <c r="AS62" s="103"/>
      <c r="AT62" s="103"/>
      <c r="AU62" s="103"/>
      <c r="AV62" s="103"/>
      <c r="AW62" s="103"/>
      <c r="AX62" s="103"/>
      <c r="AY62" s="104"/>
      <c r="AZ62" s="25"/>
      <c r="BA62" s="17"/>
      <c r="BB62" s="17"/>
      <c r="BC62" s="17"/>
      <c r="BD62" s="17"/>
      <c r="BE62" s="17"/>
      <c r="BF62" s="17"/>
      <c r="BG62" s="17"/>
      <c r="BH62" s="17"/>
      <c r="BI62" s="17"/>
      <c r="CE62" s="86"/>
      <c r="CF62" s="87"/>
      <c r="CG62" s="87" t="str">
        <f>$CE62&amp;$CF62</f>
        <v/>
      </c>
      <c r="CH62" s="87" t="e">
        <f>MATCH(CF62,女子試合順,)</f>
        <v>#N/A</v>
      </c>
      <c r="CI62" s="87" t="e">
        <f>MATCH(CE62,女子コート,)</f>
        <v>#N/A</v>
      </c>
      <c r="CJ62" s="87" t="e">
        <f>INDEX(本部,$CH62+1,$CI62+5)</f>
        <v>#N/A</v>
      </c>
      <c r="CK62" s="87" t="e">
        <f>IF(CJ62="",0,INDEX(本部,$CH62+1,$CI62+2))</f>
        <v>#N/A</v>
      </c>
      <c r="CL62" s="87" t="e">
        <f>IF(CJ62="","",INDEX(本部,$CH62+1,$CI62+1))</f>
        <v>#N/A</v>
      </c>
      <c r="CM62" s="87" t="e">
        <f>IF(CJ62="","",INDEX(本部,$CH62+1,$CI62+9))</f>
        <v>#N/A</v>
      </c>
      <c r="CN62" s="87" t="e">
        <f>IF(CJ62="","",IF(CP62&gt;CS62,CL62,CM62))</f>
        <v>#N/A</v>
      </c>
      <c r="CO62" s="87" t="e">
        <f>IF(CJ62="","",IF(CN62=CL62,CM62,CL62))</f>
        <v>#N/A</v>
      </c>
      <c r="CP62" s="87" t="e">
        <f>IF(CJ62="","",INDEX(本部,$CH62+2,$CI62+2))</f>
        <v>#N/A</v>
      </c>
      <c r="CQ62" s="87" t="e">
        <f>IF(CJ62="","",INDEX(本部,$CH62+2,$CI62+4))</f>
        <v>#N/A</v>
      </c>
      <c r="CR62" s="87" t="e">
        <f>IF(CJ62="","",INDEX(本部,$CH62+2,$CI62+6))</f>
        <v>#N/A</v>
      </c>
      <c r="CS62" s="87" t="e">
        <f>IF(CJ62="","",INDEX(本部,$CH62+2,$CI62+8))</f>
        <v>#N/A</v>
      </c>
      <c r="CT62" s="87" t="e">
        <f>IF(CJ62="","",IF($CP62&gt;$CS62,$CP62,$CS62))</f>
        <v>#N/A</v>
      </c>
      <c r="CU62" s="87" t="e">
        <f>IF(CJ62="","",IF($CP62&gt;$CS62,INDEX(本部,$CH62+2,$CI62+4),INDEX(本部,$CH62+2,$CI62+6)))</f>
        <v>#N/A</v>
      </c>
      <c r="CV62" s="87" t="e">
        <f>IF(CJ62="","",IF($CP62&lt;$CS62,INDEX(本部,$CH62+2,$CI62+4),INDEX(本部,$CH62+2,$CI62+6)))</f>
        <v>#N/A</v>
      </c>
      <c r="CW62" s="88" t="e">
        <f>IF(CJ62="","",IF($CP62&lt;$CS62,$CP62,$CS62))</f>
        <v>#N/A</v>
      </c>
    </row>
    <row r="63" spans="1:101" hidden="1">
      <c r="A63" s="121"/>
      <c r="B63" s="105"/>
      <c r="C63" s="78"/>
      <c r="D63" s="102"/>
      <c r="E63" s="15"/>
      <c r="F63" s="15"/>
      <c r="G63" s="15"/>
      <c r="H63" s="15"/>
      <c r="I63" s="15"/>
      <c r="J63" s="15"/>
      <c r="K63" s="79"/>
      <c r="L63" s="105"/>
      <c r="M63" s="78"/>
      <c r="N63" s="102"/>
      <c r="O63" s="15"/>
      <c r="P63" s="15"/>
      <c r="Q63" s="15"/>
      <c r="R63" s="15"/>
      <c r="S63" s="15"/>
      <c r="T63" s="15"/>
      <c r="U63" s="79"/>
      <c r="V63" s="105"/>
      <c r="W63" s="78" t="s">
        <v>96</v>
      </c>
      <c r="X63" s="102">
        <f>INDEX(審判割,MATCH(RIGHT(V54,1),試合順判割,)+3,MATCH(LEFT(V54,1),コート判割,)+2)</f>
        <v>0</v>
      </c>
      <c r="Y63" s="15"/>
      <c r="Z63" s="15"/>
      <c r="AA63" s="15"/>
      <c r="AB63" s="15"/>
      <c r="AC63" s="15"/>
      <c r="AD63" s="15"/>
      <c r="AE63" s="79"/>
      <c r="AF63" s="105"/>
      <c r="AG63" s="78" t="s">
        <v>96</v>
      </c>
      <c r="AH63" s="102">
        <f>INDEX(審判割,MATCH(RIGHT(AF54,1),試合順判割,)+3,MATCH(LEFT(AF54,1),コート判割,)+2)</f>
        <v>0</v>
      </c>
      <c r="AI63" s="15"/>
      <c r="AJ63" s="15"/>
      <c r="AK63" s="15"/>
      <c r="AL63" s="15"/>
      <c r="AM63" s="15"/>
      <c r="AN63" s="15"/>
      <c r="AO63" s="79"/>
      <c r="AP63" s="105"/>
      <c r="AQ63" s="78"/>
      <c r="AR63" s="102"/>
      <c r="AS63" s="15"/>
      <c r="AT63" s="15"/>
      <c r="AU63" s="15"/>
      <c r="AV63" s="15"/>
      <c r="AW63" s="15"/>
      <c r="AX63" s="15"/>
      <c r="AY63" s="79"/>
      <c r="AZ63" s="25"/>
      <c r="BA63" s="17"/>
      <c r="BB63" s="17"/>
      <c r="BC63" s="17"/>
      <c r="BD63" s="17"/>
      <c r="BE63" s="17"/>
      <c r="BF63" s="17"/>
      <c r="BG63" s="17"/>
      <c r="BH63" s="17"/>
      <c r="BI63" s="17"/>
      <c r="CE63" s="92"/>
      <c r="CF63" s="93"/>
      <c r="CG63" s="93"/>
      <c r="CH63" s="93"/>
      <c r="CI63" s="93"/>
      <c r="CJ63" s="93"/>
      <c r="CK63" s="93"/>
      <c r="CL63" s="93"/>
      <c r="CM63" s="93"/>
      <c r="CN63" s="93"/>
      <c r="CO63" s="93"/>
      <c r="CP63" s="93"/>
      <c r="CQ63" s="93" t="e">
        <f>IF(CJ62="","",INDEX(本部,$CH62+3,$CI62+4))</f>
        <v>#N/A</v>
      </c>
      <c r="CR63" s="93" t="e">
        <f>IF(CJ62="","",INDEX(本部,$CH62+3,$CI62+6))</f>
        <v>#N/A</v>
      </c>
      <c r="CS63" s="93"/>
      <c r="CT63" s="93"/>
      <c r="CU63" s="93" t="e">
        <f>IF(CJ62="","",IF(CK62&lt;2,"",IF($CP62&gt;$CS62,INDEX(本部,$CH62+3,$CI62+4),INDEX(本部,$CH62+3,$CI62+6))))</f>
        <v>#N/A</v>
      </c>
      <c r="CV63" s="93" t="e">
        <f>IF(CJ62="","",IF(CK62&lt;2,"",IF($CP62&lt;$CS62,INDEX(本部,$CH62+3,$CI62+4),INDEX(本部,$CH62+3,$CI62+6))))</f>
        <v>#N/A</v>
      </c>
      <c r="CW63" s="94"/>
    </row>
    <row r="64" spans="1:101" hidden="1">
      <c r="A64" s="121" t="s">
        <v>98</v>
      </c>
      <c r="B64" s="77"/>
      <c r="C64" s="78"/>
      <c r="D64" s="15"/>
      <c r="E64" s="15"/>
      <c r="F64" s="15"/>
      <c r="G64" s="15"/>
      <c r="H64" s="15"/>
      <c r="I64" s="15"/>
      <c r="J64" s="15"/>
      <c r="K64" s="79"/>
      <c r="L64" s="77"/>
      <c r="M64" s="78"/>
      <c r="N64" s="15"/>
      <c r="O64" s="15"/>
      <c r="P64" s="15"/>
      <c r="Q64" s="15"/>
      <c r="R64" s="15"/>
      <c r="S64" s="15"/>
      <c r="T64" s="15"/>
      <c r="U64" s="79"/>
      <c r="V64" s="77" t="str">
        <f>V$3&amp;$A64</f>
        <v>A②</v>
      </c>
      <c r="W64" s="78" t="s">
        <v>110</v>
      </c>
      <c r="X64" s="15"/>
      <c r="Y64" s="15"/>
      <c r="Z64" s="15"/>
      <c r="AA64" s="15"/>
      <c r="AB64" s="15"/>
      <c r="AC64" s="15"/>
      <c r="AD64" s="15"/>
      <c r="AE64" s="79" t="s">
        <v>111</v>
      </c>
      <c r="AF64" s="77" t="str">
        <f>AF$3&amp;$A64</f>
        <v>B②</v>
      </c>
      <c r="AG64" s="78" t="s">
        <v>112</v>
      </c>
      <c r="AH64" s="15"/>
      <c r="AI64" s="15"/>
      <c r="AJ64" s="15"/>
      <c r="AK64" s="15"/>
      <c r="AL64" s="15"/>
      <c r="AM64" s="15"/>
      <c r="AN64" s="15"/>
      <c r="AO64" s="79" t="s">
        <v>113</v>
      </c>
      <c r="AP64" s="77"/>
      <c r="AQ64" s="78"/>
      <c r="AR64" s="15"/>
      <c r="AS64" s="15"/>
      <c r="AT64" s="15"/>
      <c r="AU64" s="15"/>
      <c r="AV64" s="15"/>
      <c r="AW64" s="15"/>
      <c r="AX64" s="15"/>
      <c r="AY64" s="79"/>
      <c r="AZ64" s="25"/>
      <c r="BA64" s="120"/>
      <c r="BB64" s="17"/>
      <c r="BC64" s="17"/>
      <c r="BD64" s="17"/>
      <c r="BE64" s="17"/>
      <c r="BF64" s="17"/>
      <c r="BG64" s="17"/>
      <c r="BH64" s="17"/>
      <c r="BI64" s="120"/>
      <c r="CE64" s="95"/>
      <c r="CF64" s="96"/>
      <c r="CG64" s="96"/>
      <c r="CH64" s="96"/>
      <c r="CI64" s="96"/>
      <c r="CJ64" s="96"/>
      <c r="CK64" s="96"/>
      <c r="CL64" s="96"/>
      <c r="CM64" s="96"/>
      <c r="CN64" s="96"/>
      <c r="CO64" s="96"/>
      <c r="CP64" s="96"/>
      <c r="CQ64" s="96" t="e">
        <f>IF(CJ62="","",IF(CK62&lt;=2,"",INDEX(本部,$CH62+4,$CI62+4)))</f>
        <v>#N/A</v>
      </c>
      <c r="CR64" s="96" t="e">
        <f>IF(CJ62="","",IF(CK62&lt;=2,"",INDEX(本部,$CH62+4,$CI62+6)))</f>
        <v>#N/A</v>
      </c>
      <c r="CS64" s="96"/>
      <c r="CT64" s="96"/>
      <c r="CU64" s="96" t="e">
        <f>IF(CJ62="","",IF(CK62&lt;=2,"",IF($CP62&gt;$CS62,INDEX(本部,$CH62+4,$CI62+4),INDEX(本部,$CH62+4,$CI62+6))))</f>
        <v>#N/A</v>
      </c>
      <c r="CV64" s="96" t="e">
        <f>IF(CJ62="","",IF(CK62&lt;=2,"",IF($CP62&lt;$CS62,INDEX(本部,$CH62+4,$CI62+4),INDEX(本部,$CH62+4,$CI62+6))))</f>
        <v>#N/A</v>
      </c>
      <c r="CW64" s="97"/>
    </row>
    <row r="65" spans="1:101" ht="13.5" hidden="1" customHeight="1">
      <c r="A65" s="121"/>
      <c r="B65" s="83"/>
      <c r="C65" s="125"/>
      <c r="D65" s="17"/>
      <c r="E65" s="17"/>
      <c r="F65" s="17"/>
      <c r="G65" s="17"/>
      <c r="H65" s="17"/>
      <c r="I65" s="17"/>
      <c r="J65" s="17"/>
      <c r="K65" s="84"/>
      <c r="L65" s="83"/>
      <c r="M65" s="85"/>
      <c r="N65" s="17"/>
      <c r="O65" s="17"/>
      <c r="P65" s="17"/>
      <c r="Q65" s="17"/>
      <c r="R65" s="17"/>
      <c r="S65" s="17"/>
      <c r="T65" s="17"/>
      <c r="U65" s="85"/>
      <c r="V65" s="83"/>
      <c r="W65" s="85" t="str">
        <f>INDEX(男子記録,MATCH(LEFT(W64,2),男子ゲーム,),MATCH(RIGHT(W64,2),男子記録タイトル,))</f>
        <v>就実</v>
      </c>
      <c r="X65" s="17" t="str">
        <f>IF(AA65="","",COUNT(Z66:Z68))</f>
        <v/>
      </c>
      <c r="Y65" s="17"/>
      <c r="Z65" s="17"/>
      <c r="AA65" s="17" t="str">
        <f>IF(OR(ISBLANK(Z66),ISBLANK(AB66))=TRUE,"",1)</f>
        <v/>
      </c>
      <c r="AB65" s="17"/>
      <c r="AC65" s="17"/>
      <c r="AD65" s="17"/>
      <c r="AE65" s="85" t="str">
        <f>INDEX(男子記録,MATCH(LEFT(AE64,2),男子ゲーム,),MATCH(RIGHT(AE64,2),男子記録タイトル,))</f>
        <v>理大附</v>
      </c>
      <c r="AF65" s="83"/>
      <c r="AG65" s="85" t="str">
        <f>INDEX(女子記録,MATCH(LEFT(AG64,2),女子ゲーム,),MATCH(RIGHT(AG64,2),女子記録タイトル,))</f>
        <v/>
      </c>
      <c r="AH65" s="17" t="str">
        <f>IF(AK65="","",COUNT(AJ66:AJ68))</f>
        <v/>
      </c>
      <c r="AI65" s="17"/>
      <c r="AJ65" s="17"/>
      <c r="AK65" s="17" t="str">
        <f>IF(OR(ISBLANK(AJ66),ISBLANK(AL66))=TRUE,"",1)</f>
        <v/>
      </c>
      <c r="AL65" s="17"/>
      <c r="AM65" s="17"/>
      <c r="AN65" s="17"/>
      <c r="AO65" s="85" t="str">
        <f>INDEX(女子記録,MATCH(LEFT(AO64,2),女子ゲーム,),MATCH(RIGHT(AO64,2),女子記録タイトル,))</f>
        <v/>
      </c>
      <c r="AP65" s="83"/>
      <c r="AQ65" s="85"/>
      <c r="AR65" s="17"/>
      <c r="AS65" s="17"/>
      <c r="AT65" s="17"/>
      <c r="AU65" s="17"/>
      <c r="AV65" s="17"/>
      <c r="AW65" s="17"/>
      <c r="AX65" s="17"/>
      <c r="AY65" s="85"/>
      <c r="AZ65" s="25"/>
      <c r="BA65" s="122"/>
      <c r="BB65" s="17"/>
      <c r="BC65" s="17"/>
      <c r="BD65" s="17"/>
      <c r="BE65" s="17"/>
      <c r="BF65" s="17"/>
      <c r="BG65" s="17"/>
      <c r="BH65" s="17"/>
      <c r="BI65" s="122"/>
      <c r="CE65" s="86"/>
      <c r="CF65" s="87"/>
      <c r="CG65" s="87" t="str">
        <f>$CE65&amp;$CF65</f>
        <v/>
      </c>
      <c r="CH65" s="87" t="e">
        <f>MATCH(CF65,女子試合順,)</f>
        <v>#N/A</v>
      </c>
      <c r="CI65" s="87" t="e">
        <f>MATCH(CE65,女子コート,)</f>
        <v>#N/A</v>
      </c>
      <c r="CJ65" s="87" t="e">
        <f>INDEX(本部,$CH65+1,$CI65+5)</f>
        <v>#N/A</v>
      </c>
      <c r="CK65" s="87" t="e">
        <f>IF(CJ65="",0,INDEX(本部,$CH65+1,$CI65+2))</f>
        <v>#N/A</v>
      </c>
      <c r="CL65" s="87" t="e">
        <f>IF(CJ65="","",INDEX(本部,$CH65+1,$CI65+1))</f>
        <v>#N/A</v>
      </c>
      <c r="CM65" s="87" t="e">
        <f>IF(CJ65="","",INDEX(本部,$CH65+1,$CI65+9))</f>
        <v>#N/A</v>
      </c>
      <c r="CN65" s="87" t="e">
        <f>IF(CJ65="","",IF(CP65&gt;CS65,CL65,CM65))</f>
        <v>#N/A</v>
      </c>
      <c r="CO65" s="87" t="e">
        <f>IF(CJ65="","",IF(CN65=CL65,CM65,CL65))</f>
        <v>#N/A</v>
      </c>
      <c r="CP65" s="87" t="e">
        <f>IF(CJ65="","",INDEX(本部,$CH65+2,$CI65+2))</f>
        <v>#N/A</v>
      </c>
      <c r="CQ65" s="87" t="e">
        <f>IF(CJ65="","",INDEX(本部,$CH65+2,$CI65+4))</f>
        <v>#N/A</v>
      </c>
      <c r="CR65" s="87" t="e">
        <f>IF(CJ65="","",INDEX(本部,$CH65+2,$CI65+6))</f>
        <v>#N/A</v>
      </c>
      <c r="CS65" s="87" t="e">
        <f>IF(CJ65="","",INDEX(本部,$CH65+2,$CI65+8))</f>
        <v>#N/A</v>
      </c>
      <c r="CT65" s="87" t="e">
        <f>IF(CJ65="","",IF($CP65&gt;$CS65,$CP65,$CS65))</f>
        <v>#N/A</v>
      </c>
      <c r="CU65" s="87" t="e">
        <f>IF(CJ65="","",IF($CP65&gt;$CS65,INDEX(本部,$CH65+2,$CI65+4),INDEX(本部,$CH65+2,$CI65+6)))</f>
        <v>#N/A</v>
      </c>
      <c r="CV65" s="87" t="e">
        <f>IF(CJ65="","",IF($CP65&lt;$CS65,INDEX(本部,$CH65+2,$CI65+4),INDEX(本部,$CH65+2,$CI65+6)))</f>
        <v>#N/A</v>
      </c>
      <c r="CW65" s="88" t="e">
        <f>IF(CJ65="","",IF($CP65&lt;$CS65,$CP65,$CS65))</f>
        <v>#N/A</v>
      </c>
    </row>
    <row r="66" spans="1:101" hidden="1">
      <c r="A66" s="121"/>
      <c r="B66" s="83"/>
      <c r="C66" s="125"/>
      <c r="D66" s="89"/>
      <c r="E66" s="90"/>
      <c r="F66" s="18"/>
      <c r="G66" s="6"/>
      <c r="H66" s="16"/>
      <c r="I66" s="90"/>
      <c r="J66" s="89"/>
      <c r="K66" s="84"/>
      <c r="L66" s="83"/>
      <c r="M66" s="85"/>
      <c r="N66" s="89"/>
      <c r="O66" s="90"/>
      <c r="P66" s="18"/>
      <c r="Q66" s="6"/>
      <c r="R66" s="16"/>
      <c r="S66" s="90"/>
      <c r="T66" s="89"/>
      <c r="U66" s="85"/>
      <c r="V66" s="83"/>
      <c r="W66" s="85"/>
      <c r="X66" s="89" t="str">
        <f>IF(AA65="","",SUM(Y66:Y68))</f>
        <v/>
      </c>
      <c r="Y66" s="90">
        <f>IF(Z66&gt;AB66,1,0)</f>
        <v>0</v>
      </c>
      <c r="Z66" s="18"/>
      <c r="AA66" s="6" t="s">
        <v>92</v>
      </c>
      <c r="AB66" s="16"/>
      <c r="AC66" s="90">
        <f>IF(AB66&gt;Z66,1,0)</f>
        <v>0</v>
      </c>
      <c r="AD66" s="89" t="str">
        <f>IF(AA65="","",SUM(AC66:AC68))</f>
        <v/>
      </c>
      <c r="AE66" s="85"/>
      <c r="AF66" s="83"/>
      <c r="AG66" s="85"/>
      <c r="AH66" s="89" t="str">
        <f>IF(AK65="","",SUM(AI66:AI68))</f>
        <v/>
      </c>
      <c r="AI66" s="90">
        <f>IF(AJ66&gt;AL66,1,0)</f>
        <v>0</v>
      </c>
      <c r="AJ66" s="18"/>
      <c r="AK66" s="6" t="s">
        <v>92</v>
      </c>
      <c r="AL66" s="16"/>
      <c r="AM66" s="90">
        <f>IF(AL66&gt;AJ66,1,0)</f>
        <v>0</v>
      </c>
      <c r="AN66" s="89" t="str">
        <f>IF(AK65="","",SUM(AM66:AM68))</f>
        <v/>
      </c>
      <c r="AO66" s="85"/>
      <c r="AP66" s="83"/>
      <c r="AQ66" s="85"/>
      <c r="AR66" s="89"/>
      <c r="AS66" s="90"/>
      <c r="AT66" s="18"/>
      <c r="AU66" s="6"/>
      <c r="AV66" s="16"/>
      <c r="AW66" s="90"/>
      <c r="AX66" s="89"/>
      <c r="AY66" s="85"/>
      <c r="AZ66" s="25"/>
      <c r="BA66" s="122"/>
      <c r="BB66" s="17"/>
      <c r="BC66" s="90"/>
      <c r="BD66" s="17"/>
      <c r="BE66" s="6"/>
      <c r="BF66" s="17"/>
      <c r="BG66" s="90"/>
      <c r="BH66" s="17"/>
      <c r="BI66" s="122"/>
      <c r="CE66" s="92"/>
      <c r="CF66" s="93"/>
      <c r="CG66" s="93"/>
      <c r="CH66" s="93"/>
      <c r="CI66" s="93"/>
      <c r="CJ66" s="93"/>
      <c r="CK66" s="93"/>
      <c r="CL66" s="93"/>
      <c r="CM66" s="93"/>
      <c r="CN66" s="93"/>
      <c r="CO66" s="93"/>
      <c r="CP66" s="93"/>
      <c r="CQ66" s="93" t="e">
        <f>IF(CJ65="","",INDEX(本部,$CH65+3,$CI65+4))</f>
        <v>#N/A</v>
      </c>
      <c r="CR66" s="93" t="e">
        <f>IF(CJ65="","",INDEX(本部,$CH65+3,$CI65+6))</f>
        <v>#N/A</v>
      </c>
      <c r="CS66" s="93"/>
      <c r="CT66" s="93"/>
      <c r="CU66" s="93" t="e">
        <f>IF(CJ65="","",IF(CK65&lt;2,"",IF($CP65&gt;$CS65,INDEX(本部,$CH65+3,$CI65+4),INDEX(本部,$CH65+3,$CI65+6))))</f>
        <v>#N/A</v>
      </c>
      <c r="CV66" s="93" t="e">
        <f>IF(CJ65="","",IF(CK65&lt;2,"",IF($CP65&lt;$CS65,INDEX(本部,$CH65+3,$CI65+4),INDEX(本部,$CH65+3,$CI65+6))))</f>
        <v>#N/A</v>
      </c>
      <c r="CW66" s="94"/>
    </row>
    <row r="67" spans="1:101" hidden="1">
      <c r="A67" s="121"/>
      <c r="B67" s="83"/>
      <c r="C67" s="125"/>
      <c r="D67" s="89"/>
      <c r="E67" s="90"/>
      <c r="F67" s="25"/>
      <c r="G67" s="6"/>
      <c r="H67" s="26"/>
      <c r="I67" s="90"/>
      <c r="J67" s="89"/>
      <c r="K67" s="84"/>
      <c r="L67" s="83"/>
      <c r="M67" s="85"/>
      <c r="N67" s="89"/>
      <c r="O67" s="90"/>
      <c r="P67" s="25"/>
      <c r="Q67" s="6"/>
      <c r="R67" s="26"/>
      <c r="S67" s="90"/>
      <c r="T67" s="89"/>
      <c r="U67" s="85"/>
      <c r="V67" s="83"/>
      <c r="W67" s="85"/>
      <c r="X67" s="89"/>
      <c r="Y67" s="90">
        <f>IF(Z67&gt;AB67,1,0)</f>
        <v>0</v>
      </c>
      <c r="Z67" s="25"/>
      <c r="AA67" s="6" t="s">
        <v>92</v>
      </c>
      <c r="AB67" s="26"/>
      <c r="AC67" s="90">
        <f>IF(AB67&gt;Z67,1,0)</f>
        <v>0</v>
      </c>
      <c r="AD67" s="89"/>
      <c r="AE67" s="85"/>
      <c r="AF67" s="83"/>
      <c r="AG67" s="85"/>
      <c r="AH67" s="89"/>
      <c r="AI67" s="90">
        <f>IF(AJ67&gt;AL67,1,0)</f>
        <v>0</v>
      </c>
      <c r="AJ67" s="25"/>
      <c r="AK67" s="6" t="s">
        <v>92</v>
      </c>
      <c r="AL67" s="26"/>
      <c r="AM67" s="90">
        <f>IF(AL67&gt;AJ67,1,0)</f>
        <v>0</v>
      </c>
      <c r="AN67" s="89"/>
      <c r="AO67" s="85"/>
      <c r="AP67" s="83"/>
      <c r="AQ67" s="85"/>
      <c r="AR67" s="89"/>
      <c r="AS67" s="90"/>
      <c r="AT67" s="25"/>
      <c r="AU67" s="6"/>
      <c r="AV67" s="26"/>
      <c r="AW67" s="90"/>
      <c r="AX67" s="89"/>
      <c r="AY67" s="85"/>
      <c r="AZ67" s="25"/>
      <c r="BA67" s="122"/>
      <c r="BB67" s="17"/>
      <c r="BC67" s="90"/>
      <c r="BD67" s="17"/>
      <c r="BE67" s="6"/>
      <c r="BF67" s="17"/>
      <c r="BG67" s="90"/>
      <c r="BH67" s="17"/>
      <c r="BI67" s="122"/>
      <c r="CE67" s="95"/>
      <c r="CF67" s="96"/>
      <c r="CG67" s="96"/>
      <c r="CH67" s="96"/>
      <c r="CI67" s="96"/>
      <c r="CJ67" s="96"/>
      <c r="CK67" s="96"/>
      <c r="CL67" s="96"/>
      <c r="CM67" s="96"/>
      <c r="CN67" s="96"/>
      <c r="CO67" s="96"/>
      <c r="CP67" s="96"/>
      <c r="CQ67" s="96" t="e">
        <f>IF(CJ65="","",IF(CK65&lt;=2,"",INDEX(本部,$CH65+4,$CI65+4)))</f>
        <v>#N/A</v>
      </c>
      <c r="CR67" s="96" t="e">
        <f>IF(CJ65="","",IF(CK65&lt;=2,"",INDEX(本部,$CH65+4,$CI65+6)))</f>
        <v>#N/A</v>
      </c>
      <c r="CS67" s="96"/>
      <c r="CT67" s="96"/>
      <c r="CU67" s="96" t="e">
        <f>IF(CJ65="","",IF(CK65&lt;=2,"",IF($CP65&gt;$CS65,INDEX(本部,$CH65+4,$CI65+4),INDEX(本部,$CH65+4,$CI65+6))))</f>
        <v>#N/A</v>
      </c>
      <c r="CV67" s="96" t="e">
        <f>IF(CJ65="","",IF(CK65&lt;=2,"",IF($CP65&lt;$CS65,INDEX(本部,$CH65+4,$CI65+4),INDEX(本部,$CH65+4,$CI65+6))))</f>
        <v>#N/A</v>
      </c>
      <c r="CW67" s="97"/>
    </row>
    <row r="68" spans="1:101" hidden="1">
      <c r="A68" s="121"/>
      <c r="B68" s="83"/>
      <c r="C68" s="125"/>
      <c r="D68" s="89"/>
      <c r="E68" s="90"/>
      <c r="F68" s="32"/>
      <c r="G68" s="6"/>
      <c r="H68" s="31"/>
      <c r="I68" s="90"/>
      <c r="J68" s="89"/>
      <c r="K68" s="84"/>
      <c r="L68" s="83"/>
      <c r="M68" s="85"/>
      <c r="N68" s="89"/>
      <c r="O68" s="90"/>
      <c r="P68" s="32"/>
      <c r="Q68" s="6"/>
      <c r="R68" s="31"/>
      <c r="S68" s="90"/>
      <c r="T68" s="89"/>
      <c r="U68" s="85"/>
      <c r="V68" s="83"/>
      <c r="W68" s="85"/>
      <c r="X68" s="89"/>
      <c r="Y68" s="90">
        <f>IF(Z68&gt;AB68,1,0)</f>
        <v>0</v>
      </c>
      <c r="Z68" s="32"/>
      <c r="AA68" s="6" t="s">
        <v>92</v>
      </c>
      <c r="AB68" s="31"/>
      <c r="AC68" s="90">
        <f>IF(AB68&gt;Z68,1,0)</f>
        <v>0</v>
      </c>
      <c r="AD68" s="89"/>
      <c r="AE68" s="85"/>
      <c r="AF68" s="83"/>
      <c r="AG68" s="85"/>
      <c r="AH68" s="89"/>
      <c r="AI68" s="90">
        <f>IF(AJ68&gt;AL68,1,0)</f>
        <v>0</v>
      </c>
      <c r="AJ68" s="32"/>
      <c r="AK68" s="6" t="s">
        <v>92</v>
      </c>
      <c r="AL68" s="31"/>
      <c r="AM68" s="90">
        <f>IF(AL68&gt;AJ68,1,0)</f>
        <v>0</v>
      </c>
      <c r="AN68" s="89"/>
      <c r="AO68" s="85"/>
      <c r="AP68" s="83"/>
      <c r="AQ68" s="85"/>
      <c r="AR68" s="89"/>
      <c r="AS68" s="90"/>
      <c r="AT68" s="32"/>
      <c r="AU68" s="6"/>
      <c r="AV68" s="31"/>
      <c r="AW68" s="90"/>
      <c r="AX68" s="89"/>
      <c r="AY68" s="85"/>
      <c r="AZ68" s="25"/>
      <c r="BA68" s="122"/>
      <c r="BB68" s="17"/>
      <c r="BC68" s="90"/>
      <c r="BD68" s="17"/>
      <c r="BE68" s="6"/>
      <c r="BF68" s="17"/>
      <c r="BG68" s="90"/>
      <c r="BH68" s="17"/>
      <c r="BI68" s="122"/>
      <c r="CE68" s="86"/>
      <c r="CF68" s="87"/>
      <c r="CG68" s="87" t="str">
        <f>$CE68&amp;$CF68</f>
        <v/>
      </c>
      <c r="CH68" s="87" t="e">
        <f>MATCH(CF68,女子試合順,)</f>
        <v>#N/A</v>
      </c>
      <c r="CI68" s="87" t="e">
        <f>MATCH(CE68,女子コート,)</f>
        <v>#N/A</v>
      </c>
      <c r="CJ68" s="87" t="e">
        <f>INDEX(本部,$CH68+1,$CI68+5)</f>
        <v>#N/A</v>
      </c>
      <c r="CK68" s="87" t="e">
        <f>IF(CJ68="",0,INDEX(本部,$CH68+1,$CI68+2))</f>
        <v>#N/A</v>
      </c>
      <c r="CL68" s="87" t="e">
        <f>IF(CJ68="","",INDEX(本部,$CH68+1,$CI68+1))</f>
        <v>#N/A</v>
      </c>
      <c r="CM68" s="87" t="e">
        <f>IF(CJ68="","",INDEX(本部,$CH68+1,$CI68+9))</f>
        <v>#N/A</v>
      </c>
      <c r="CN68" s="87" t="e">
        <f>IF(CJ68="","",IF(CP68&gt;CS68,CL68,CM68))</f>
        <v>#N/A</v>
      </c>
      <c r="CO68" s="87" t="e">
        <f>IF(CJ68="","",IF(CN68=CL68,CM68,CL68))</f>
        <v>#N/A</v>
      </c>
      <c r="CP68" s="87" t="e">
        <f>IF(CJ68="","",INDEX(本部,$CH68+2,$CI68+2))</f>
        <v>#N/A</v>
      </c>
      <c r="CQ68" s="87" t="e">
        <f>IF(CJ68="","",INDEX(本部,$CH68+2,$CI68+4))</f>
        <v>#N/A</v>
      </c>
      <c r="CR68" s="87" t="e">
        <f>IF(CJ68="","",INDEX(本部,$CH68+2,$CI68+6))</f>
        <v>#N/A</v>
      </c>
      <c r="CS68" s="87" t="e">
        <f>IF(CJ68="","",INDEX(本部,$CH68+2,$CI68+8))</f>
        <v>#N/A</v>
      </c>
      <c r="CT68" s="87" t="e">
        <f>IF(CJ68="","",IF($CP68&gt;$CS68,$CP68,$CS68))</f>
        <v>#N/A</v>
      </c>
      <c r="CU68" s="87" t="e">
        <f>IF(CJ68="","",IF($CP68&gt;$CS68,INDEX(本部,$CH68+2,$CI68+4),INDEX(本部,$CH68+2,$CI68+6)))</f>
        <v>#N/A</v>
      </c>
      <c r="CV68" s="87" t="e">
        <f>IF(CJ68="","",IF($CP68&lt;$CS68,INDEX(本部,$CH68+2,$CI68+4),INDEX(本部,$CH68+2,$CI68+6)))</f>
        <v>#N/A</v>
      </c>
      <c r="CW68" s="88" t="e">
        <f>IF(CJ68="","",IF($CP68&lt;$CS68,$CP68,$CS68))</f>
        <v>#N/A</v>
      </c>
    </row>
    <row r="69" spans="1:101" hidden="1">
      <c r="A69" s="121"/>
      <c r="B69" s="83"/>
      <c r="C69" s="117"/>
      <c r="D69" s="17"/>
      <c r="E69" s="17"/>
      <c r="F69" s="17"/>
      <c r="G69" s="17"/>
      <c r="H69" s="17"/>
      <c r="I69" s="17"/>
      <c r="J69" s="17"/>
      <c r="K69" s="118"/>
      <c r="L69" s="83"/>
      <c r="M69" s="117"/>
      <c r="N69" s="17"/>
      <c r="O69" s="17"/>
      <c r="P69" s="17"/>
      <c r="Q69" s="17"/>
      <c r="R69" s="17"/>
      <c r="S69" s="17"/>
      <c r="T69" s="17"/>
      <c r="U69" s="115"/>
      <c r="V69" s="83"/>
      <c r="W69" s="117"/>
      <c r="X69" s="17"/>
      <c r="Y69" s="17"/>
      <c r="Z69" s="17"/>
      <c r="AA69" s="17"/>
      <c r="AB69" s="17"/>
      <c r="AC69" s="17"/>
      <c r="AD69" s="17"/>
      <c r="AE69" s="115"/>
      <c r="AF69" s="83"/>
      <c r="AG69" s="117"/>
      <c r="AH69" s="17"/>
      <c r="AI69" s="17"/>
      <c r="AJ69" s="17"/>
      <c r="AK69" s="17"/>
      <c r="AL69" s="17"/>
      <c r="AM69" s="17"/>
      <c r="AN69" s="17"/>
      <c r="AO69" s="115"/>
      <c r="AP69" s="83"/>
      <c r="AQ69" s="117"/>
      <c r="AR69" s="17"/>
      <c r="AS69" s="17"/>
      <c r="AT69" s="17"/>
      <c r="AU69" s="17"/>
      <c r="AV69" s="17"/>
      <c r="AW69" s="17"/>
      <c r="AX69" s="17"/>
      <c r="AY69" s="115"/>
      <c r="AZ69" s="25"/>
      <c r="BA69" s="122"/>
      <c r="BB69" s="17"/>
      <c r="BC69" s="17"/>
      <c r="BD69" s="17"/>
      <c r="BE69" s="17"/>
      <c r="BF69" s="17"/>
      <c r="BG69" s="17"/>
      <c r="BH69" s="17"/>
      <c r="BI69" s="122"/>
      <c r="CE69" s="92"/>
      <c r="CF69" s="93"/>
      <c r="CG69" s="93"/>
      <c r="CH69" s="93"/>
      <c r="CI69" s="93"/>
      <c r="CJ69" s="93"/>
      <c r="CK69" s="93"/>
      <c r="CL69" s="93"/>
      <c r="CM69" s="93"/>
      <c r="CN69" s="93"/>
      <c r="CO69" s="93"/>
      <c r="CP69" s="93"/>
      <c r="CQ69" s="93" t="e">
        <f>IF(CJ68="","",INDEX(本部,$CH68+3,$CI68+4))</f>
        <v>#N/A</v>
      </c>
      <c r="CR69" s="93" t="e">
        <f>IF(CJ68="","",INDEX(本部,$CH68+3,$CI68+6))</f>
        <v>#N/A</v>
      </c>
      <c r="CS69" s="93"/>
      <c r="CT69" s="93"/>
      <c r="CU69" s="93" t="e">
        <f>IF(CJ68="","",IF(CK68&lt;2,"",IF($CP68&gt;$CS68,INDEX(本部,$CH68+3,$CI68+4),INDEX(本部,$CH68+3,$CI68+6))))</f>
        <v>#N/A</v>
      </c>
      <c r="CV69" s="93" t="e">
        <f>IF(CJ68="","",IF(CK68&lt;2,"",IF($CP68&lt;$CS68,INDEX(本部,$CH68+3,$CI68+4),INDEX(本部,$CH68+3,$CI68+6))))</f>
        <v>#N/A</v>
      </c>
      <c r="CW69" s="94"/>
    </row>
    <row r="70" spans="1:101" hidden="1">
      <c r="A70" s="121"/>
      <c r="B70" s="83"/>
      <c r="C70" s="101"/>
      <c r="D70" s="102"/>
      <c r="E70" s="103"/>
      <c r="F70" s="103"/>
      <c r="G70" s="103"/>
      <c r="H70" s="103"/>
      <c r="I70" s="103"/>
      <c r="J70" s="103"/>
      <c r="K70" s="104"/>
      <c r="L70" s="83"/>
      <c r="M70" s="101"/>
      <c r="N70" s="102"/>
      <c r="O70" s="103"/>
      <c r="P70" s="103"/>
      <c r="Q70" s="103"/>
      <c r="R70" s="103"/>
      <c r="S70" s="103"/>
      <c r="T70" s="103"/>
      <c r="U70" s="104"/>
      <c r="V70" s="83"/>
      <c r="W70" s="101" t="s">
        <v>93</v>
      </c>
      <c r="X70" s="102">
        <f>INDEX(審判割,MATCH(RIGHT(V64,1),試合順判割,),MATCH(LEFT(V64,1),コート判割,)+2)</f>
        <v>0</v>
      </c>
      <c r="Y70" s="103"/>
      <c r="Z70" s="103"/>
      <c r="AA70" s="103"/>
      <c r="AB70" s="103"/>
      <c r="AC70" s="103"/>
      <c r="AD70" s="103"/>
      <c r="AE70" s="104"/>
      <c r="AF70" s="83"/>
      <c r="AG70" s="101" t="s">
        <v>93</v>
      </c>
      <c r="AH70" s="102">
        <f>INDEX(審判割,MATCH(RIGHT(AF64,1),試合順判割,),MATCH(LEFT(AF64,1),コート判割,)+2)</f>
        <v>0</v>
      </c>
      <c r="AI70" s="103"/>
      <c r="AJ70" s="103"/>
      <c r="AK70" s="103"/>
      <c r="AL70" s="103"/>
      <c r="AM70" s="103"/>
      <c r="AN70" s="103"/>
      <c r="AO70" s="104"/>
      <c r="AP70" s="83"/>
      <c r="AQ70" s="101"/>
      <c r="AR70" s="102"/>
      <c r="AS70" s="103"/>
      <c r="AT70" s="103"/>
      <c r="AU70" s="103"/>
      <c r="AV70" s="103"/>
      <c r="AW70" s="103"/>
      <c r="AX70" s="103"/>
      <c r="AY70" s="104"/>
      <c r="AZ70" s="25"/>
      <c r="BA70" s="17"/>
      <c r="BB70" s="17"/>
      <c r="BC70" s="17"/>
      <c r="BD70" s="17"/>
      <c r="BE70" s="17"/>
      <c r="BF70" s="17"/>
      <c r="BG70" s="17"/>
      <c r="BH70" s="17"/>
      <c r="BI70" s="17"/>
      <c r="CE70" s="106"/>
      <c r="CF70" s="107"/>
      <c r="CG70" s="107"/>
      <c r="CH70" s="107"/>
      <c r="CI70" s="107"/>
      <c r="CJ70" s="96"/>
      <c r="CK70" s="96"/>
      <c r="CL70" s="96"/>
      <c r="CM70" s="96"/>
      <c r="CN70" s="96"/>
      <c r="CO70" s="96"/>
      <c r="CP70" s="96"/>
      <c r="CQ70" s="96" t="e">
        <f>IF(CJ68="","",IF(CK68&lt;=2,"",INDEX(本部,$CH68+4,$CI68+4)))</f>
        <v>#N/A</v>
      </c>
      <c r="CR70" s="96" t="e">
        <f>IF(CJ68="","",IF(CK68&lt;=2,"",INDEX(本部,$CH68+4,$CI68+6)))</f>
        <v>#N/A</v>
      </c>
      <c r="CS70" s="96"/>
      <c r="CT70" s="96"/>
      <c r="CU70" s="96" t="e">
        <f>IF(CJ68="","",IF(CK68&lt;=2,"",IF($CP68&gt;$CS68,INDEX(本部,$CH68+4,$CI68+4),INDEX(本部,$CH68+4,$CI68+6))))</f>
        <v>#N/A</v>
      </c>
      <c r="CV70" s="96" t="e">
        <f>IF(CJ68="","",IF(CK68&lt;=2,"",IF($CP68&lt;$CS68,INDEX(本部,$CH68+4,$CI68+4),INDEX(本部,$CH68+4,$CI68+6))))</f>
        <v>#N/A</v>
      </c>
      <c r="CW70" s="97"/>
    </row>
    <row r="71" spans="1:101" hidden="1">
      <c r="A71" s="121"/>
      <c r="B71" s="83"/>
      <c r="C71" s="101"/>
      <c r="D71" s="102"/>
      <c r="E71" s="103"/>
      <c r="F71" s="103"/>
      <c r="G71" s="103"/>
      <c r="H71" s="103"/>
      <c r="I71" s="103"/>
      <c r="J71" s="103"/>
      <c r="K71" s="104"/>
      <c r="L71" s="83"/>
      <c r="M71" s="101"/>
      <c r="N71" s="102"/>
      <c r="O71" s="103"/>
      <c r="P71" s="103"/>
      <c r="Q71" s="103"/>
      <c r="R71" s="103"/>
      <c r="S71" s="103"/>
      <c r="T71" s="103"/>
      <c r="U71" s="104"/>
      <c r="V71" s="83"/>
      <c r="W71" s="101" t="s">
        <v>94</v>
      </c>
      <c r="X71" s="102">
        <f>INDEX(審判割,MATCH(RIGHT(V64,1),試合順判割,)+1,MATCH(LEFT(V64,1),コート判割,)+2)</f>
        <v>0</v>
      </c>
      <c r="Y71" s="103"/>
      <c r="Z71" s="103"/>
      <c r="AA71" s="103"/>
      <c r="AB71" s="103"/>
      <c r="AC71" s="103"/>
      <c r="AD71" s="103"/>
      <c r="AE71" s="104"/>
      <c r="AF71" s="83"/>
      <c r="AG71" s="101" t="s">
        <v>94</v>
      </c>
      <c r="AH71" s="102">
        <f>INDEX(審判割,MATCH(RIGHT(AF64,1),試合順判割,)+1,MATCH(LEFT(AF64,1),コート判割,)+2)</f>
        <v>0</v>
      </c>
      <c r="AI71" s="103"/>
      <c r="AJ71" s="103"/>
      <c r="AK71" s="103"/>
      <c r="AL71" s="103"/>
      <c r="AM71" s="103"/>
      <c r="AN71" s="103"/>
      <c r="AO71" s="104"/>
      <c r="AP71" s="83"/>
      <c r="AQ71" s="101"/>
      <c r="AR71" s="102"/>
      <c r="AS71" s="103"/>
      <c r="AT71" s="103"/>
      <c r="AU71" s="103"/>
      <c r="AV71" s="103"/>
      <c r="AW71" s="103"/>
      <c r="AX71" s="103"/>
      <c r="AY71" s="104"/>
      <c r="AZ71" s="25"/>
      <c r="BA71" s="17"/>
      <c r="BB71" s="17"/>
      <c r="BC71" s="17"/>
      <c r="BD71" s="17"/>
      <c r="BE71" s="17"/>
      <c r="BF71" s="17"/>
      <c r="BG71" s="17"/>
      <c r="BH71" s="17"/>
      <c r="BI71" s="17"/>
      <c r="CE71" s="86"/>
      <c r="CF71" s="87"/>
      <c r="CG71" s="87" t="str">
        <f>$CE71&amp;$CF71</f>
        <v/>
      </c>
      <c r="CH71" s="87" t="e">
        <f>MATCH(CF71,女子試合順,)</f>
        <v>#N/A</v>
      </c>
      <c r="CI71" s="87" t="e">
        <f>MATCH(CE71,女子コート,)</f>
        <v>#N/A</v>
      </c>
      <c r="CJ71" s="87" t="e">
        <f>INDEX(本部,$CH71+1,$CI71+5)</f>
        <v>#N/A</v>
      </c>
      <c r="CK71" s="87" t="e">
        <f>IF(CJ71="",0,INDEX(本部,$CH71+1,$CI71+2))</f>
        <v>#N/A</v>
      </c>
      <c r="CL71" s="87" t="e">
        <f>IF(CJ71="","",INDEX(本部,$CH71+1,$CI71+1))</f>
        <v>#N/A</v>
      </c>
      <c r="CM71" s="87" t="e">
        <f>IF(CJ71="","",INDEX(本部,$CH71+1,$CI71+9))</f>
        <v>#N/A</v>
      </c>
      <c r="CN71" s="87" t="e">
        <f>IF(CJ71="","",IF(CP71&gt;CS71,CL71,CM71))</f>
        <v>#N/A</v>
      </c>
      <c r="CO71" s="87" t="e">
        <f>IF(CJ71="","",IF(CN71=CL71,CM71,CL71))</f>
        <v>#N/A</v>
      </c>
      <c r="CP71" s="87" t="e">
        <f>IF(CJ71="","",INDEX(本部,$CH71+2,$CI71+2))</f>
        <v>#N/A</v>
      </c>
      <c r="CQ71" s="87" t="e">
        <f>IF(CJ71="","",INDEX(本部,$CH71+2,$CI71+4))</f>
        <v>#N/A</v>
      </c>
      <c r="CR71" s="87" t="e">
        <f>IF(CJ71="","",INDEX(本部,$CH71+2,$CI71+6))</f>
        <v>#N/A</v>
      </c>
      <c r="CS71" s="87" t="e">
        <f>IF(CJ71="","",INDEX(本部,$CH71+2,$CI71+8))</f>
        <v>#N/A</v>
      </c>
      <c r="CT71" s="87" t="e">
        <f>IF(CJ71="","",IF($CP71&gt;$CS71,$CP71,$CS71))</f>
        <v>#N/A</v>
      </c>
      <c r="CU71" s="87" t="e">
        <f>IF(CJ71="","",IF($CP71&gt;$CS71,INDEX(本部,$CH71+2,$CI71+4),INDEX(本部,$CH71+2,$CI71+6)))</f>
        <v>#N/A</v>
      </c>
      <c r="CV71" s="87" t="e">
        <f>IF(CJ71="","",IF($CP71&lt;$CS71,INDEX(本部,$CH71+2,$CI71+4),INDEX(本部,$CH71+2,$CI71+6)))</f>
        <v>#N/A</v>
      </c>
      <c r="CW71" s="88" t="e">
        <f>IF(CJ71="","",IF($CP71&lt;$CS71,$CP71,$CS71))</f>
        <v>#N/A</v>
      </c>
    </row>
    <row r="72" spans="1:101" hidden="1">
      <c r="A72" s="121"/>
      <c r="B72" s="83"/>
      <c r="C72" s="101"/>
      <c r="D72" s="102"/>
      <c r="E72" s="103"/>
      <c r="F72" s="103"/>
      <c r="G72" s="103"/>
      <c r="H72" s="103"/>
      <c r="I72" s="103"/>
      <c r="J72" s="103"/>
      <c r="K72" s="104"/>
      <c r="L72" s="83"/>
      <c r="M72" s="101"/>
      <c r="N72" s="102"/>
      <c r="O72" s="103"/>
      <c r="P72" s="103"/>
      <c r="Q72" s="103"/>
      <c r="R72" s="103"/>
      <c r="S72" s="103"/>
      <c r="T72" s="103"/>
      <c r="U72" s="104"/>
      <c r="V72" s="83"/>
      <c r="W72" s="101" t="s">
        <v>95</v>
      </c>
      <c r="X72" s="102">
        <f>INDEX(審判割,MATCH(RIGHT(V64,1),試合順判割,)+2,MATCH(LEFT(V64,1),コート判割,)+2)</f>
        <v>0</v>
      </c>
      <c r="Y72" s="103"/>
      <c r="Z72" s="103"/>
      <c r="AA72" s="103"/>
      <c r="AB72" s="103"/>
      <c r="AC72" s="103"/>
      <c r="AD72" s="103"/>
      <c r="AE72" s="104"/>
      <c r="AF72" s="83"/>
      <c r="AG72" s="101" t="s">
        <v>95</v>
      </c>
      <c r="AH72" s="102">
        <f>INDEX(審判割,MATCH(RIGHT(AF64,1),試合順判割,)+2,MATCH(LEFT(AF64,1),コート判割,)+2)</f>
        <v>0</v>
      </c>
      <c r="AI72" s="103"/>
      <c r="AJ72" s="103"/>
      <c r="AK72" s="103"/>
      <c r="AL72" s="103"/>
      <c r="AM72" s="103"/>
      <c r="AN72" s="103"/>
      <c r="AO72" s="104"/>
      <c r="AP72" s="83"/>
      <c r="AQ72" s="101"/>
      <c r="AR72" s="102"/>
      <c r="AS72" s="103"/>
      <c r="AT72" s="103"/>
      <c r="AU72" s="103"/>
      <c r="AV72" s="103"/>
      <c r="AW72" s="103"/>
      <c r="AX72" s="103"/>
      <c r="AY72" s="104"/>
      <c r="AZ72" s="25"/>
      <c r="BA72" s="17"/>
      <c r="BB72" s="17"/>
      <c r="BC72" s="17"/>
      <c r="BD72" s="17"/>
      <c r="BE72" s="17"/>
      <c r="BF72" s="17"/>
      <c r="BG72" s="17"/>
      <c r="BH72" s="17"/>
      <c r="BI72" s="17"/>
      <c r="CE72" s="92"/>
      <c r="CF72" s="93"/>
      <c r="CG72" s="93"/>
      <c r="CH72" s="93"/>
      <c r="CI72" s="93"/>
      <c r="CJ72" s="93"/>
      <c r="CK72" s="93"/>
      <c r="CL72" s="93"/>
      <c r="CM72" s="93"/>
      <c r="CN72" s="93"/>
      <c r="CO72" s="93"/>
      <c r="CP72" s="93"/>
      <c r="CQ72" s="93" t="e">
        <f>IF(CJ71="","",INDEX(本部,$CH71+3,$CI71+4))</f>
        <v>#N/A</v>
      </c>
      <c r="CR72" s="93" t="e">
        <f>IF(CJ71="","",INDEX(本部,$CH71+3,$CI71+6))</f>
        <v>#N/A</v>
      </c>
      <c r="CS72" s="93"/>
      <c r="CT72" s="93"/>
      <c r="CU72" s="93" t="e">
        <f>IF(CJ71="","",IF(CK71&lt;2,"",IF($CP71&gt;$CS71,INDEX(本部,$CH71+3,$CI71+4),INDEX(本部,$CH71+3,$CI71+6))))</f>
        <v>#N/A</v>
      </c>
      <c r="CV72" s="93" t="e">
        <f>IF(CJ71="","",IF(CK71&lt;2,"",IF($CP71&lt;$CS71,INDEX(本部,$CH71+3,$CI71+4),INDEX(本部,$CH71+3,$CI71+6))))</f>
        <v>#N/A</v>
      </c>
      <c r="CW72" s="94"/>
    </row>
    <row r="73" spans="1:101" hidden="1">
      <c r="A73" s="121"/>
      <c r="B73" s="105"/>
      <c r="C73" s="78"/>
      <c r="D73" s="102"/>
      <c r="E73" s="15"/>
      <c r="F73" s="15"/>
      <c r="G73" s="15"/>
      <c r="H73" s="15"/>
      <c r="I73" s="15"/>
      <c r="J73" s="15"/>
      <c r="K73" s="79"/>
      <c r="L73" s="105"/>
      <c r="M73" s="78"/>
      <c r="N73" s="102"/>
      <c r="O73" s="15"/>
      <c r="P73" s="15"/>
      <c r="Q73" s="15"/>
      <c r="R73" s="15"/>
      <c r="S73" s="15"/>
      <c r="T73" s="15"/>
      <c r="U73" s="79"/>
      <c r="V73" s="105"/>
      <c r="W73" s="78" t="s">
        <v>96</v>
      </c>
      <c r="X73" s="102">
        <f>INDEX(審判割,MATCH(RIGHT(V64,1),試合順判割,)+3,MATCH(LEFT(V64,1),コート判割,)+2)</f>
        <v>0</v>
      </c>
      <c r="Y73" s="15"/>
      <c r="Z73" s="15"/>
      <c r="AA73" s="15"/>
      <c r="AB73" s="15"/>
      <c r="AC73" s="15"/>
      <c r="AD73" s="15"/>
      <c r="AE73" s="79"/>
      <c r="AF73" s="105"/>
      <c r="AG73" s="78" t="s">
        <v>96</v>
      </c>
      <c r="AH73" s="102">
        <f>INDEX(審判割,MATCH(RIGHT(AF64,1),試合順判割,)+3,MATCH(LEFT(AF64,1),コート判割,)+2)</f>
        <v>0</v>
      </c>
      <c r="AI73" s="15"/>
      <c r="AJ73" s="15"/>
      <c r="AK73" s="15"/>
      <c r="AL73" s="15"/>
      <c r="AM73" s="15"/>
      <c r="AN73" s="15"/>
      <c r="AO73" s="79"/>
      <c r="AP73" s="105"/>
      <c r="AQ73" s="78"/>
      <c r="AR73" s="102"/>
      <c r="AS73" s="15"/>
      <c r="AT73" s="15"/>
      <c r="AU73" s="15"/>
      <c r="AV73" s="15"/>
      <c r="AW73" s="15"/>
      <c r="AX73" s="15"/>
      <c r="AY73" s="79"/>
      <c r="AZ73" s="25"/>
      <c r="BA73" s="17"/>
      <c r="BB73" s="17"/>
      <c r="BC73" s="17"/>
      <c r="BD73" s="17"/>
      <c r="BE73" s="17"/>
      <c r="BF73" s="17"/>
      <c r="BG73" s="17"/>
      <c r="BH73" s="17"/>
      <c r="BI73" s="17"/>
      <c r="CE73" s="95"/>
      <c r="CF73" s="96"/>
      <c r="CG73" s="96"/>
      <c r="CH73" s="96"/>
      <c r="CI73" s="96"/>
      <c r="CJ73" s="96"/>
      <c r="CK73" s="96"/>
      <c r="CL73" s="96"/>
      <c r="CM73" s="96"/>
      <c r="CN73" s="96"/>
      <c r="CO73" s="96"/>
      <c r="CP73" s="96"/>
      <c r="CQ73" s="96" t="e">
        <f>IF(CJ71="","",IF(CK71&lt;=2,"",INDEX(本部,$CH71+4,$CI71+4)))</f>
        <v>#N/A</v>
      </c>
      <c r="CR73" s="96" t="e">
        <f>IF(CJ71="","",IF(CK71&lt;=2,"",INDEX(本部,$CH71+4,$CI71+6)))</f>
        <v>#N/A</v>
      </c>
      <c r="CS73" s="96"/>
      <c r="CT73" s="96"/>
      <c r="CU73" s="96" t="e">
        <f>IF(CJ71="","",IF(CK71&lt;=2,"",IF($CP71&gt;$CS71,INDEX(本部,$CH71+4,$CI71+4),INDEX(本部,$CH71+4,$CI71+6))))</f>
        <v>#N/A</v>
      </c>
      <c r="CV73" s="96" t="e">
        <f>IF(CJ71="","",IF(CK71&lt;=2,"",IF($CP71&lt;$CS71,INDEX(本部,$CH71+4,$CI71+4),INDEX(本部,$CH71+4,$CI71+6))))</f>
        <v>#N/A</v>
      </c>
      <c r="CW73" s="97"/>
    </row>
    <row r="74" spans="1:101" hidden="1">
      <c r="A74" s="121" t="s">
        <v>105</v>
      </c>
      <c r="B74" s="77"/>
      <c r="C74" s="78"/>
      <c r="D74" s="15"/>
      <c r="E74" s="15"/>
      <c r="F74" s="15"/>
      <c r="G74" s="15"/>
      <c r="H74" s="15"/>
      <c r="I74" s="15"/>
      <c r="J74" s="15"/>
      <c r="K74" s="79"/>
      <c r="L74" s="77"/>
      <c r="M74" s="78"/>
      <c r="N74" s="15"/>
      <c r="O74" s="15"/>
      <c r="P74" s="15"/>
      <c r="Q74" s="15"/>
      <c r="R74" s="15"/>
      <c r="S74" s="15"/>
      <c r="T74" s="15"/>
      <c r="U74" s="79"/>
      <c r="V74" s="77" t="str">
        <f>V$3&amp;$A74</f>
        <v>A③</v>
      </c>
      <c r="W74" s="78" t="s">
        <v>114</v>
      </c>
      <c r="X74" s="15"/>
      <c r="Y74" s="15"/>
      <c r="Z74" s="15"/>
      <c r="AA74" s="15"/>
      <c r="AB74" s="15"/>
      <c r="AC74" s="15"/>
      <c r="AD74" s="15"/>
      <c r="AE74" s="78" t="s">
        <v>115</v>
      </c>
      <c r="AF74" s="77" t="str">
        <f>AF$3&amp;$A74</f>
        <v>B③</v>
      </c>
      <c r="AG74" s="78" t="s">
        <v>116</v>
      </c>
      <c r="AH74" s="15"/>
      <c r="AI74" s="15"/>
      <c r="AJ74" s="15"/>
      <c r="AK74" s="15"/>
      <c r="AL74" s="15"/>
      <c r="AM74" s="15"/>
      <c r="AN74" s="15"/>
      <c r="AO74" s="78" t="s">
        <v>117</v>
      </c>
      <c r="AP74" s="77"/>
      <c r="AQ74" s="78"/>
      <c r="AR74" s="15"/>
      <c r="AS74" s="15"/>
      <c r="AT74" s="15"/>
      <c r="AU74" s="15"/>
      <c r="AV74" s="15"/>
      <c r="AW74" s="15"/>
      <c r="AX74" s="15"/>
      <c r="AY74" s="79"/>
      <c r="AZ74" s="25"/>
      <c r="BA74" s="120"/>
      <c r="BB74" s="17"/>
      <c r="BC74" s="17"/>
      <c r="BD74" s="17"/>
      <c r="BE74" s="17"/>
      <c r="BF74" s="17"/>
      <c r="BG74" s="17"/>
      <c r="BH74" s="17"/>
      <c r="BI74" s="120"/>
      <c r="CE74" s="86"/>
      <c r="CF74" s="87"/>
      <c r="CG74" s="87"/>
      <c r="CH74" s="87"/>
      <c r="CI74" s="87"/>
      <c r="CJ74" s="87"/>
      <c r="CK74" s="87"/>
      <c r="CL74" s="87"/>
      <c r="CM74" s="87"/>
      <c r="CN74" s="87"/>
      <c r="CO74" s="87"/>
      <c r="CP74" s="87"/>
      <c r="CQ74" s="87"/>
      <c r="CR74" s="87"/>
      <c r="CS74" s="87"/>
      <c r="CT74" s="87"/>
      <c r="CU74" s="87"/>
      <c r="CV74" s="87"/>
      <c r="CW74" s="88"/>
    </row>
    <row r="75" spans="1:101" hidden="1">
      <c r="A75" s="121"/>
      <c r="B75" s="83"/>
      <c r="C75" s="125"/>
      <c r="D75" s="17"/>
      <c r="E75" s="17"/>
      <c r="F75" s="17"/>
      <c r="G75" s="17"/>
      <c r="H75" s="17"/>
      <c r="I75" s="17"/>
      <c r="J75" s="17"/>
      <c r="K75" s="84"/>
      <c r="L75" s="83"/>
      <c r="M75" s="117"/>
      <c r="N75" s="17"/>
      <c r="O75" s="17"/>
      <c r="P75" s="17"/>
      <c r="Q75" s="17"/>
      <c r="R75" s="17"/>
      <c r="S75" s="17"/>
      <c r="T75" s="17"/>
      <c r="U75" s="115"/>
      <c r="V75" s="83"/>
      <c r="W75" s="85">
        <f>INDEX(男子記録,MATCH(LEFT(W74,2),男子ゲーム,),MATCH(RIGHT(W74,2),男子記録タイトル,))</f>
        <v>0</v>
      </c>
      <c r="X75" s="17" t="str">
        <f>IF(AA75="","",COUNT(Z76:Z78))</f>
        <v/>
      </c>
      <c r="Y75" s="17"/>
      <c r="Z75" s="17"/>
      <c r="AA75" s="17" t="str">
        <f>IF(OR(ISBLANK(Z76),ISBLANK(AB76))=TRUE,"",1)</f>
        <v/>
      </c>
      <c r="AB75" s="17"/>
      <c r="AC75" s="17"/>
      <c r="AD75" s="17"/>
      <c r="AE75" s="85">
        <f>INDEX(男子記録,MATCH(LEFT(AE74,2),男子ゲーム,),MATCH(RIGHT(AE74,2),男子記録タイトル,))</f>
        <v>0</v>
      </c>
      <c r="AF75" s="83"/>
      <c r="AG75" s="85">
        <f>INDEX(女子記録,MATCH(LEFT(AG74,2),女子ゲーム,),MATCH(RIGHT(AG74,2),女子記録タイトル,))</f>
        <v>0</v>
      </c>
      <c r="AH75" s="17" t="str">
        <f>IF(AK75="","",COUNT(AJ76:AJ78))</f>
        <v/>
      </c>
      <c r="AI75" s="17"/>
      <c r="AJ75" s="17"/>
      <c r="AK75" s="17" t="str">
        <f>IF(OR(ISBLANK(AJ76),ISBLANK(AL76))=TRUE,"",1)</f>
        <v/>
      </c>
      <c r="AL75" s="17"/>
      <c r="AM75" s="17"/>
      <c r="AN75" s="17"/>
      <c r="AO75" s="85">
        <f>INDEX(女子記録,MATCH(LEFT(AO74,2),女子ゲーム,),MATCH(RIGHT(AO74,2),女子記録タイトル,))</f>
        <v>0</v>
      </c>
      <c r="AP75" s="83"/>
      <c r="AQ75" s="85"/>
      <c r="AR75" s="17"/>
      <c r="AS75" s="17"/>
      <c r="AT75" s="17"/>
      <c r="AU75" s="17"/>
      <c r="AV75" s="17"/>
      <c r="AW75" s="17"/>
      <c r="AX75" s="17"/>
      <c r="AY75" s="85"/>
      <c r="AZ75" s="25"/>
      <c r="BA75" s="122"/>
      <c r="BB75" s="17"/>
      <c r="BC75" s="17"/>
      <c r="BD75" s="17"/>
      <c r="BE75" s="17"/>
      <c r="BF75" s="17"/>
      <c r="BG75" s="17"/>
      <c r="BH75" s="17"/>
      <c r="BI75" s="122"/>
      <c r="CE75" s="92"/>
      <c r="CF75" s="93"/>
      <c r="CG75" s="93"/>
      <c r="CH75" s="93"/>
      <c r="CI75" s="93"/>
      <c r="CJ75" s="93"/>
      <c r="CK75" s="93"/>
      <c r="CL75" s="93"/>
      <c r="CM75" s="93"/>
      <c r="CN75" s="93"/>
      <c r="CO75" s="93"/>
      <c r="CP75" s="93"/>
      <c r="CQ75" s="93"/>
      <c r="CR75" s="93"/>
      <c r="CS75" s="93"/>
      <c r="CT75" s="93"/>
      <c r="CU75" s="93"/>
      <c r="CV75" s="93"/>
      <c r="CW75" s="94"/>
    </row>
    <row r="76" spans="1:101" hidden="1">
      <c r="A76" s="121"/>
      <c r="B76" s="83"/>
      <c r="C76" s="125"/>
      <c r="D76" s="89"/>
      <c r="E76" s="90"/>
      <c r="F76" s="18"/>
      <c r="G76" s="6"/>
      <c r="H76" s="16"/>
      <c r="I76" s="90"/>
      <c r="J76" s="89"/>
      <c r="K76" s="84"/>
      <c r="L76" s="83"/>
      <c r="M76" s="117"/>
      <c r="N76" s="89"/>
      <c r="O76" s="90"/>
      <c r="P76" s="18"/>
      <c r="Q76" s="6"/>
      <c r="R76" s="16"/>
      <c r="S76" s="90"/>
      <c r="T76" s="89"/>
      <c r="U76" s="115"/>
      <c r="V76" s="83"/>
      <c r="W76" s="85"/>
      <c r="X76" s="89" t="str">
        <f>IF(AA75="","",SUM(Y76:Y78))</f>
        <v/>
      </c>
      <c r="Y76" s="90">
        <f>IF(Z76&gt;AB76,1,0)</f>
        <v>0</v>
      </c>
      <c r="Z76" s="18"/>
      <c r="AA76" s="6" t="s">
        <v>92</v>
      </c>
      <c r="AB76" s="16"/>
      <c r="AC76" s="90">
        <f>IF(AB76&gt;Z76,1,0)</f>
        <v>0</v>
      </c>
      <c r="AD76" s="89" t="str">
        <f>IF(AA75="","",SUM(AC76:AC78))</f>
        <v/>
      </c>
      <c r="AE76" s="85"/>
      <c r="AF76" s="83"/>
      <c r="AG76" s="85"/>
      <c r="AH76" s="89" t="str">
        <f>IF(AK75="","",SUM(AI76:AI78))</f>
        <v/>
      </c>
      <c r="AI76" s="90">
        <f>IF(AJ76&gt;AL76,1,0)</f>
        <v>0</v>
      </c>
      <c r="AJ76" s="18"/>
      <c r="AK76" s="6" t="s">
        <v>92</v>
      </c>
      <c r="AL76" s="16"/>
      <c r="AM76" s="90">
        <f>IF(AL76&gt;AJ76,1,0)</f>
        <v>0</v>
      </c>
      <c r="AN76" s="89" t="str">
        <f>IF(AK75="","",SUM(AM76:AM78))</f>
        <v/>
      </c>
      <c r="AO76" s="85"/>
      <c r="AP76" s="83"/>
      <c r="AQ76" s="85"/>
      <c r="AR76" s="89"/>
      <c r="AS76" s="90"/>
      <c r="AT76" s="18"/>
      <c r="AU76" s="6"/>
      <c r="AV76" s="16"/>
      <c r="AW76" s="90"/>
      <c r="AX76" s="89"/>
      <c r="AY76" s="85"/>
      <c r="AZ76" s="25"/>
      <c r="BA76" s="122"/>
      <c r="BB76" s="17"/>
      <c r="BC76" s="90"/>
      <c r="BD76" s="17"/>
      <c r="BE76" s="6"/>
      <c r="BF76" s="17"/>
      <c r="BG76" s="90"/>
      <c r="BH76" s="17"/>
      <c r="BI76" s="122"/>
      <c r="CE76" s="95"/>
      <c r="CF76" s="96"/>
      <c r="CG76" s="96"/>
      <c r="CH76" s="96"/>
      <c r="CI76" s="96"/>
      <c r="CJ76" s="96"/>
      <c r="CK76" s="96"/>
      <c r="CL76" s="96"/>
      <c r="CM76" s="96"/>
      <c r="CN76" s="96"/>
      <c r="CO76" s="96"/>
      <c r="CP76" s="96"/>
      <c r="CQ76" s="96"/>
      <c r="CR76" s="96"/>
      <c r="CS76" s="96"/>
      <c r="CT76" s="96"/>
      <c r="CU76" s="96"/>
      <c r="CV76" s="96"/>
      <c r="CW76" s="97"/>
    </row>
    <row r="77" spans="1:101" hidden="1">
      <c r="A77" s="121"/>
      <c r="B77" s="83"/>
      <c r="C77" s="125"/>
      <c r="D77" s="89"/>
      <c r="E77" s="90"/>
      <c r="F77" s="25"/>
      <c r="G77" s="6"/>
      <c r="H77" s="26"/>
      <c r="I77" s="90"/>
      <c r="J77" s="89"/>
      <c r="K77" s="84"/>
      <c r="L77" s="83"/>
      <c r="M77" s="117"/>
      <c r="N77" s="89"/>
      <c r="O77" s="90"/>
      <c r="P77" s="25"/>
      <c r="Q77" s="6"/>
      <c r="R77" s="26"/>
      <c r="S77" s="90"/>
      <c r="T77" s="89"/>
      <c r="U77" s="115"/>
      <c r="V77" s="83"/>
      <c r="W77" s="85"/>
      <c r="X77" s="89"/>
      <c r="Y77" s="90">
        <f>IF(Z77&gt;AB77,1,0)</f>
        <v>0</v>
      </c>
      <c r="Z77" s="25"/>
      <c r="AA77" s="6" t="s">
        <v>92</v>
      </c>
      <c r="AB77" s="26"/>
      <c r="AC77" s="90">
        <f>IF(AB77&gt;Z77,1,0)</f>
        <v>0</v>
      </c>
      <c r="AD77" s="89"/>
      <c r="AE77" s="85"/>
      <c r="AF77" s="83"/>
      <c r="AG77" s="85"/>
      <c r="AH77" s="89"/>
      <c r="AI77" s="90">
        <f>IF(AJ77&gt;AL77,1,0)</f>
        <v>0</v>
      </c>
      <c r="AJ77" s="25"/>
      <c r="AK77" s="6" t="s">
        <v>92</v>
      </c>
      <c r="AL77" s="26"/>
      <c r="AM77" s="90">
        <f>IF(AL77&gt;AJ77,1,0)</f>
        <v>0</v>
      </c>
      <c r="AN77" s="89"/>
      <c r="AO77" s="85"/>
      <c r="AP77" s="83"/>
      <c r="AQ77" s="85"/>
      <c r="AR77" s="89"/>
      <c r="AS77" s="90"/>
      <c r="AT77" s="25"/>
      <c r="AU77" s="6"/>
      <c r="AV77" s="26"/>
      <c r="AW77" s="90"/>
      <c r="AX77" s="89"/>
      <c r="AY77" s="85"/>
      <c r="AZ77" s="25"/>
      <c r="BA77" s="122"/>
      <c r="BB77" s="17"/>
      <c r="BC77" s="90"/>
      <c r="BD77" s="17"/>
      <c r="BE77" s="6"/>
      <c r="BF77" s="17"/>
      <c r="BG77" s="90"/>
      <c r="BH77" s="17"/>
      <c r="BI77" s="122"/>
      <c r="CE77" s="86"/>
      <c r="CF77" s="87"/>
      <c r="CG77" s="87"/>
      <c r="CH77" s="87"/>
      <c r="CI77" s="87"/>
      <c r="CJ77" s="87"/>
      <c r="CK77" s="87"/>
      <c r="CL77" s="87"/>
      <c r="CM77" s="87"/>
      <c r="CN77" s="87"/>
      <c r="CO77" s="87"/>
      <c r="CP77" s="87"/>
      <c r="CQ77" s="87"/>
      <c r="CR77" s="87"/>
      <c r="CS77" s="87"/>
      <c r="CT77" s="87"/>
      <c r="CU77" s="87"/>
      <c r="CV77" s="87"/>
      <c r="CW77" s="88"/>
    </row>
    <row r="78" spans="1:101" hidden="1">
      <c r="A78" s="121"/>
      <c r="B78" s="83"/>
      <c r="C78" s="125"/>
      <c r="D78" s="89"/>
      <c r="E78" s="90"/>
      <c r="F78" s="32"/>
      <c r="G78" s="6"/>
      <c r="H78" s="31"/>
      <c r="I78" s="90"/>
      <c r="J78" s="89"/>
      <c r="K78" s="84"/>
      <c r="L78" s="83"/>
      <c r="M78" s="117"/>
      <c r="N78" s="89"/>
      <c r="O78" s="90"/>
      <c r="P78" s="32"/>
      <c r="Q78" s="6"/>
      <c r="R78" s="31"/>
      <c r="S78" s="90"/>
      <c r="T78" s="89"/>
      <c r="U78" s="115"/>
      <c r="V78" s="83"/>
      <c r="W78" s="85"/>
      <c r="X78" s="89"/>
      <c r="Y78" s="90">
        <f>IF(Z78&gt;AB78,1,0)</f>
        <v>0</v>
      </c>
      <c r="Z78" s="32"/>
      <c r="AA78" s="6" t="s">
        <v>92</v>
      </c>
      <c r="AB78" s="31"/>
      <c r="AC78" s="90">
        <f>IF(AB78&gt;Z78,1,0)</f>
        <v>0</v>
      </c>
      <c r="AD78" s="89"/>
      <c r="AE78" s="85"/>
      <c r="AF78" s="83"/>
      <c r="AG78" s="85"/>
      <c r="AH78" s="89"/>
      <c r="AI78" s="90">
        <f>IF(AJ78&gt;AL78,1,0)</f>
        <v>0</v>
      </c>
      <c r="AJ78" s="32"/>
      <c r="AK78" s="6" t="s">
        <v>92</v>
      </c>
      <c r="AL78" s="31"/>
      <c r="AM78" s="90">
        <f>IF(AL78&gt;AJ78,1,0)</f>
        <v>0</v>
      </c>
      <c r="AN78" s="89"/>
      <c r="AO78" s="85"/>
      <c r="AP78" s="83"/>
      <c r="AQ78" s="85"/>
      <c r="AR78" s="89"/>
      <c r="AS78" s="90"/>
      <c r="AT78" s="32"/>
      <c r="AU78" s="6"/>
      <c r="AV78" s="31"/>
      <c r="AW78" s="90"/>
      <c r="AX78" s="89"/>
      <c r="AY78" s="85"/>
      <c r="AZ78" s="25"/>
      <c r="BA78" s="122"/>
      <c r="BB78" s="17"/>
      <c r="BC78" s="90"/>
      <c r="BD78" s="17"/>
      <c r="BE78" s="6"/>
      <c r="BF78" s="17"/>
      <c r="BG78" s="90"/>
      <c r="BH78" s="17"/>
      <c r="BI78" s="122"/>
      <c r="CE78" s="92"/>
      <c r="CF78" s="93"/>
      <c r="CG78" s="93"/>
      <c r="CH78" s="93"/>
      <c r="CI78" s="93"/>
      <c r="CJ78" s="93"/>
      <c r="CK78" s="93"/>
      <c r="CL78" s="93"/>
      <c r="CM78" s="93"/>
      <c r="CN78" s="93"/>
      <c r="CO78" s="93"/>
      <c r="CP78" s="93"/>
      <c r="CQ78" s="93"/>
      <c r="CR78" s="93"/>
      <c r="CS78" s="93"/>
      <c r="CT78" s="93"/>
      <c r="CU78" s="93"/>
      <c r="CV78" s="93"/>
      <c r="CW78" s="94"/>
    </row>
    <row r="79" spans="1:101" hidden="1">
      <c r="A79" s="121"/>
      <c r="B79" s="83"/>
      <c r="C79" s="117"/>
      <c r="D79" s="17"/>
      <c r="E79" s="17"/>
      <c r="F79" s="17"/>
      <c r="G79" s="17"/>
      <c r="H79" s="17"/>
      <c r="I79" s="17"/>
      <c r="J79" s="17"/>
      <c r="K79" s="118"/>
      <c r="L79" s="83"/>
      <c r="M79" s="117"/>
      <c r="N79" s="17"/>
      <c r="O79" s="17"/>
      <c r="P79" s="17"/>
      <c r="Q79" s="17"/>
      <c r="R79" s="17"/>
      <c r="S79" s="17"/>
      <c r="T79" s="17"/>
      <c r="U79" s="115"/>
      <c r="V79" s="83"/>
      <c r="W79" s="117"/>
      <c r="X79" s="17"/>
      <c r="Y79" s="17"/>
      <c r="Z79" s="17"/>
      <c r="AA79" s="17"/>
      <c r="AB79" s="17"/>
      <c r="AC79" s="17"/>
      <c r="AD79" s="17"/>
      <c r="AE79" s="115"/>
      <c r="AF79" s="83"/>
      <c r="AG79" s="117"/>
      <c r="AH79" s="17"/>
      <c r="AI79" s="17"/>
      <c r="AJ79" s="17"/>
      <c r="AK79" s="17"/>
      <c r="AL79" s="17"/>
      <c r="AM79" s="17"/>
      <c r="AN79" s="17"/>
      <c r="AO79" s="115"/>
      <c r="AP79" s="83"/>
      <c r="AQ79" s="117"/>
      <c r="AR79" s="17"/>
      <c r="AS79" s="17"/>
      <c r="AT79" s="17"/>
      <c r="AU79" s="17"/>
      <c r="AV79" s="17"/>
      <c r="AW79" s="17"/>
      <c r="AX79" s="17"/>
      <c r="AY79" s="115"/>
      <c r="AZ79" s="25"/>
      <c r="BA79" s="122"/>
      <c r="BB79" s="17"/>
      <c r="BC79" s="17"/>
      <c r="BD79" s="17"/>
      <c r="BE79" s="17"/>
      <c r="BF79" s="17"/>
      <c r="BG79" s="17"/>
      <c r="BH79" s="17"/>
      <c r="BI79" s="122"/>
      <c r="CE79" s="106"/>
      <c r="CF79" s="107"/>
      <c r="CG79" s="107"/>
      <c r="CH79" s="107"/>
      <c r="CI79" s="107"/>
      <c r="CJ79" s="107"/>
      <c r="CK79" s="107"/>
      <c r="CL79" s="107"/>
      <c r="CM79" s="107"/>
      <c r="CN79" s="107"/>
      <c r="CO79" s="107"/>
      <c r="CP79" s="107"/>
      <c r="CQ79" s="107"/>
      <c r="CR79" s="107"/>
      <c r="CS79" s="107"/>
      <c r="CT79" s="107"/>
      <c r="CU79" s="107"/>
      <c r="CV79" s="107"/>
      <c r="CW79" s="126"/>
    </row>
    <row r="80" spans="1:101" hidden="1">
      <c r="A80" s="121"/>
      <c r="B80" s="83"/>
      <c r="C80" s="101"/>
      <c r="D80" s="102"/>
      <c r="E80" s="103"/>
      <c r="F80" s="103"/>
      <c r="G80" s="103"/>
      <c r="H80" s="103"/>
      <c r="I80" s="103"/>
      <c r="J80" s="103"/>
      <c r="K80" s="104"/>
      <c r="L80" s="83"/>
      <c r="M80" s="101"/>
      <c r="N80" s="102"/>
      <c r="O80" s="103"/>
      <c r="P80" s="103"/>
      <c r="Q80" s="103"/>
      <c r="R80" s="103"/>
      <c r="S80" s="103"/>
      <c r="T80" s="103"/>
      <c r="U80" s="104"/>
      <c r="V80" s="83"/>
      <c r="W80" s="101" t="s">
        <v>93</v>
      </c>
      <c r="X80" s="102">
        <f>INDEX(審判割,MATCH(RIGHT(V74,1),試合順判割,),MATCH(LEFT(V74,1),コート判割,)+2)</f>
        <v>0</v>
      </c>
      <c r="Y80" s="103"/>
      <c r="Z80" s="103"/>
      <c r="AA80" s="103"/>
      <c r="AB80" s="103"/>
      <c r="AC80" s="103"/>
      <c r="AD80" s="103"/>
      <c r="AE80" s="104"/>
      <c r="AF80" s="83"/>
      <c r="AG80" s="101" t="s">
        <v>93</v>
      </c>
      <c r="AH80" s="102">
        <f>INDEX(審判割,MATCH(RIGHT(AF74,1),試合順判割,),MATCH(LEFT(AF74,1),コート判割,)+2)</f>
        <v>0</v>
      </c>
      <c r="AI80" s="103"/>
      <c r="AJ80" s="103"/>
      <c r="AK80" s="103"/>
      <c r="AL80" s="103"/>
      <c r="AM80" s="103"/>
      <c r="AN80" s="103"/>
      <c r="AO80" s="104"/>
      <c r="AP80" s="83"/>
      <c r="AQ80" s="101"/>
      <c r="AR80" s="102"/>
      <c r="AS80" s="103"/>
      <c r="AT80" s="103"/>
      <c r="AU80" s="103"/>
      <c r="AV80" s="103"/>
      <c r="AW80" s="103"/>
      <c r="AX80" s="103"/>
      <c r="AY80" s="104"/>
      <c r="AZ80" s="25"/>
      <c r="BA80" s="17"/>
      <c r="BB80" s="17"/>
      <c r="BC80" s="17"/>
      <c r="BD80" s="17"/>
      <c r="BE80" s="17"/>
      <c r="BF80" s="17"/>
      <c r="BG80" s="17"/>
      <c r="BH80" s="17"/>
      <c r="BI80" s="17"/>
      <c r="CE80" s="95"/>
      <c r="CF80" s="96"/>
      <c r="CG80" s="96"/>
      <c r="CH80" s="96"/>
      <c r="CI80" s="96"/>
      <c r="CJ80" s="96"/>
      <c r="CK80" s="96"/>
      <c r="CL80" s="96"/>
      <c r="CM80" s="96"/>
      <c r="CN80" s="96"/>
      <c r="CO80" s="96"/>
      <c r="CP80" s="96"/>
      <c r="CQ80" s="96"/>
      <c r="CR80" s="96"/>
      <c r="CS80" s="96"/>
      <c r="CT80" s="96"/>
      <c r="CU80" s="96"/>
      <c r="CV80" s="96"/>
      <c r="CW80" s="97"/>
    </row>
    <row r="81" spans="1:101" hidden="1">
      <c r="A81" s="121"/>
      <c r="B81" s="83"/>
      <c r="C81" s="101"/>
      <c r="D81" s="102"/>
      <c r="E81" s="103"/>
      <c r="F81" s="103"/>
      <c r="G81" s="103"/>
      <c r="H81" s="103"/>
      <c r="I81" s="103"/>
      <c r="J81" s="103"/>
      <c r="K81" s="104"/>
      <c r="L81" s="83"/>
      <c r="M81" s="101"/>
      <c r="N81" s="102"/>
      <c r="O81" s="103"/>
      <c r="P81" s="103"/>
      <c r="Q81" s="103"/>
      <c r="R81" s="103"/>
      <c r="S81" s="103"/>
      <c r="T81" s="103"/>
      <c r="U81" s="104"/>
      <c r="V81" s="83"/>
      <c r="W81" s="101" t="s">
        <v>94</v>
      </c>
      <c r="X81" s="102">
        <f>INDEX(審判割,MATCH(RIGHT(V74,1),試合順判割,)+1,MATCH(LEFT(V74,1),コート判割,)+2)</f>
        <v>0</v>
      </c>
      <c r="Y81" s="103"/>
      <c r="Z81" s="103"/>
      <c r="AA81" s="103"/>
      <c r="AB81" s="103"/>
      <c r="AC81" s="103"/>
      <c r="AD81" s="103"/>
      <c r="AE81" s="104"/>
      <c r="AF81" s="83"/>
      <c r="AG81" s="101" t="s">
        <v>94</v>
      </c>
      <c r="AH81" s="102">
        <f>INDEX(審判割,MATCH(RIGHT(AF74,1),試合順判割,)+1,MATCH(LEFT(AF74,1),コート判割,)+2)</f>
        <v>0</v>
      </c>
      <c r="AI81" s="103"/>
      <c r="AJ81" s="103"/>
      <c r="AK81" s="103"/>
      <c r="AL81" s="103"/>
      <c r="AM81" s="103"/>
      <c r="AN81" s="103"/>
      <c r="AO81" s="104"/>
      <c r="AP81" s="83"/>
      <c r="AQ81" s="101"/>
      <c r="AR81" s="102"/>
      <c r="AS81" s="103"/>
      <c r="AT81" s="103"/>
      <c r="AU81" s="103"/>
      <c r="AV81" s="103"/>
      <c r="AW81" s="103"/>
      <c r="AX81" s="103"/>
      <c r="AY81" s="104"/>
      <c r="AZ81" s="25"/>
      <c r="BA81" s="17"/>
      <c r="BB81" s="17"/>
      <c r="BC81" s="17"/>
      <c r="BD81" s="17"/>
      <c r="BE81" s="17"/>
      <c r="BF81" s="17"/>
      <c r="BG81" s="17"/>
      <c r="BH81" s="17"/>
      <c r="BI81" s="17"/>
      <c r="CE81" s="86"/>
      <c r="CF81" s="87"/>
      <c r="CG81" s="87"/>
      <c r="CH81" s="87"/>
      <c r="CI81" s="87"/>
      <c r="CJ81" s="87"/>
      <c r="CK81" s="87"/>
      <c r="CL81" s="87"/>
      <c r="CM81" s="87"/>
      <c r="CN81" s="87"/>
      <c r="CO81" s="87"/>
      <c r="CP81" s="87"/>
      <c r="CQ81" s="87"/>
      <c r="CR81" s="87"/>
      <c r="CS81" s="87"/>
      <c r="CT81" s="87"/>
      <c r="CU81" s="87"/>
      <c r="CV81" s="87"/>
      <c r="CW81" s="88"/>
    </row>
    <row r="82" spans="1:101" hidden="1">
      <c r="A82" s="121"/>
      <c r="B82" s="83"/>
      <c r="C82" s="101"/>
      <c r="D82" s="102"/>
      <c r="E82" s="103"/>
      <c r="F82" s="103"/>
      <c r="G82" s="103"/>
      <c r="H82" s="103"/>
      <c r="I82" s="103"/>
      <c r="J82" s="103"/>
      <c r="K82" s="104"/>
      <c r="L82" s="83"/>
      <c r="M82" s="101"/>
      <c r="N82" s="102"/>
      <c r="O82" s="103"/>
      <c r="P82" s="103"/>
      <c r="Q82" s="103"/>
      <c r="R82" s="103"/>
      <c r="S82" s="103"/>
      <c r="T82" s="103"/>
      <c r="U82" s="104"/>
      <c r="V82" s="83"/>
      <c r="W82" s="101" t="s">
        <v>95</v>
      </c>
      <c r="X82" s="102">
        <f>INDEX(審判割,MATCH(RIGHT(V74,1),試合順判割,)+2,MATCH(LEFT(V74,1),コート判割,)+2)</f>
        <v>0</v>
      </c>
      <c r="Y82" s="103"/>
      <c r="Z82" s="103"/>
      <c r="AA82" s="103"/>
      <c r="AB82" s="103"/>
      <c r="AC82" s="103"/>
      <c r="AD82" s="103"/>
      <c r="AE82" s="104"/>
      <c r="AF82" s="83"/>
      <c r="AG82" s="101" t="s">
        <v>95</v>
      </c>
      <c r="AH82" s="102">
        <f>INDEX(審判割,MATCH(RIGHT(AF74,1),試合順判割,)+2,MATCH(LEFT(AF74,1),コート判割,)+2)</f>
        <v>0</v>
      </c>
      <c r="AI82" s="103"/>
      <c r="AJ82" s="103"/>
      <c r="AK82" s="103"/>
      <c r="AL82" s="103"/>
      <c r="AM82" s="103"/>
      <c r="AN82" s="103"/>
      <c r="AO82" s="104"/>
      <c r="AP82" s="83"/>
      <c r="AQ82" s="101"/>
      <c r="AR82" s="102"/>
      <c r="AS82" s="103"/>
      <c r="AT82" s="103"/>
      <c r="AU82" s="103"/>
      <c r="AV82" s="103"/>
      <c r="AW82" s="103"/>
      <c r="AX82" s="103"/>
      <c r="AY82" s="104"/>
      <c r="AZ82" s="25"/>
      <c r="BA82" s="17"/>
      <c r="BB82" s="17"/>
      <c r="BC82" s="17"/>
      <c r="BD82" s="17"/>
      <c r="BE82" s="17"/>
      <c r="BF82" s="17"/>
      <c r="BG82" s="17"/>
      <c r="BH82" s="17"/>
      <c r="BI82" s="17"/>
      <c r="CE82" s="92"/>
      <c r="CF82" s="93"/>
      <c r="CG82" s="93"/>
      <c r="CH82" s="93"/>
      <c r="CI82" s="93"/>
      <c r="CJ82" s="93"/>
      <c r="CK82" s="93"/>
      <c r="CL82" s="93"/>
      <c r="CM82" s="93"/>
      <c r="CN82" s="93"/>
      <c r="CO82" s="93"/>
      <c r="CP82" s="93"/>
      <c r="CQ82" s="93"/>
      <c r="CR82" s="93"/>
      <c r="CS82" s="93"/>
      <c r="CT82" s="93"/>
      <c r="CU82" s="93"/>
      <c r="CV82" s="93"/>
      <c r="CW82" s="94"/>
    </row>
    <row r="83" spans="1:101" hidden="1">
      <c r="A83" s="127"/>
      <c r="B83" s="105"/>
      <c r="C83" s="116"/>
      <c r="D83" s="102"/>
      <c r="E83" s="29"/>
      <c r="F83" s="29"/>
      <c r="G83" s="29"/>
      <c r="H83" s="29"/>
      <c r="I83" s="29"/>
      <c r="J83" s="29"/>
      <c r="K83" s="128"/>
      <c r="L83" s="105"/>
      <c r="M83" s="116"/>
      <c r="N83" s="102"/>
      <c r="O83" s="103"/>
      <c r="P83" s="103"/>
      <c r="Q83" s="103"/>
      <c r="R83" s="103"/>
      <c r="S83" s="103"/>
      <c r="T83" s="103"/>
      <c r="U83" s="104"/>
      <c r="V83" s="105"/>
      <c r="W83" s="116" t="s">
        <v>96</v>
      </c>
      <c r="X83" s="102">
        <f>INDEX(審判割,MATCH(RIGHT(V74,1),試合順判割,)+3,MATCH(LEFT(V74,1),コート判割,)+2)</f>
        <v>0</v>
      </c>
      <c r="Y83" s="103"/>
      <c r="Z83" s="103"/>
      <c r="AA83" s="103"/>
      <c r="AB83" s="103"/>
      <c r="AC83" s="103"/>
      <c r="AD83" s="103"/>
      <c r="AE83" s="104"/>
      <c r="AF83" s="105"/>
      <c r="AG83" s="116" t="s">
        <v>96</v>
      </c>
      <c r="AH83" s="102">
        <f>INDEX(審判割,MATCH(RIGHT(AF74,1),試合順判割,)+3,MATCH(LEFT(AF74,1),コート判割,)+2)</f>
        <v>0</v>
      </c>
      <c r="AI83" s="103"/>
      <c r="AJ83" s="103"/>
      <c r="AK83" s="103"/>
      <c r="AL83" s="103"/>
      <c r="AM83" s="103"/>
      <c r="AN83" s="103"/>
      <c r="AO83" s="104"/>
      <c r="AP83" s="105"/>
      <c r="AQ83" s="116"/>
      <c r="AR83" s="102"/>
      <c r="AS83" s="103"/>
      <c r="AT83" s="103"/>
      <c r="AU83" s="103"/>
      <c r="AV83" s="103"/>
      <c r="AW83" s="103"/>
      <c r="AX83" s="103"/>
      <c r="AY83" s="104"/>
      <c r="AZ83" s="17"/>
      <c r="BA83" s="120"/>
      <c r="BB83" s="17"/>
      <c r="BC83" s="17"/>
      <c r="BD83" s="17"/>
      <c r="BE83" s="17"/>
      <c r="BF83" s="17"/>
      <c r="BG83" s="17"/>
      <c r="BH83" s="17"/>
      <c r="BI83" s="120"/>
      <c r="CE83" s="95"/>
      <c r="CF83" s="96"/>
      <c r="CG83" s="96"/>
      <c r="CH83" s="96"/>
      <c r="CI83" s="96"/>
      <c r="CJ83" s="96"/>
      <c r="CK83" s="96"/>
      <c r="CL83" s="96"/>
      <c r="CM83" s="96"/>
      <c r="CN83" s="96"/>
      <c r="CO83" s="96"/>
      <c r="CP83" s="96"/>
      <c r="CQ83" s="96"/>
      <c r="CR83" s="96"/>
      <c r="CS83" s="96"/>
      <c r="CT83" s="96"/>
      <c r="CU83" s="96"/>
      <c r="CV83" s="96"/>
      <c r="CW83" s="97"/>
    </row>
    <row r="84" spans="1:101">
      <c r="A84" s="129"/>
      <c r="B84" s="17"/>
      <c r="C84" s="122"/>
      <c r="D84" s="17"/>
      <c r="E84" s="17"/>
      <c r="F84" s="17"/>
      <c r="G84" s="17"/>
      <c r="H84" s="17"/>
      <c r="I84" s="17"/>
      <c r="J84" s="17"/>
      <c r="K84" s="130"/>
      <c r="L84" s="17"/>
      <c r="M84" s="122"/>
      <c r="N84" s="17"/>
      <c r="O84" s="17"/>
      <c r="P84" s="17"/>
      <c r="Q84" s="17"/>
      <c r="R84" s="17"/>
      <c r="S84" s="17"/>
      <c r="T84" s="17"/>
      <c r="U84" s="122"/>
      <c r="V84" s="17"/>
      <c r="W84" s="122"/>
      <c r="X84" s="17"/>
      <c r="Y84" s="17"/>
      <c r="Z84" s="17"/>
      <c r="AA84" s="17"/>
      <c r="AB84" s="17"/>
      <c r="AC84" s="17"/>
      <c r="AD84" s="17"/>
      <c r="AE84" s="122"/>
      <c r="AF84" s="17"/>
      <c r="AG84" s="122"/>
      <c r="AH84" s="17"/>
      <c r="AI84" s="17"/>
      <c r="AJ84" s="17"/>
      <c r="AK84" s="17"/>
      <c r="AL84" s="17"/>
      <c r="AM84" s="17"/>
      <c r="AN84" s="17"/>
      <c r="AO84" s="122"/>
      <c r="AP84" s="122"/>
      <c r="AQ84" s="122"/>
      <c r="AR84" s="122"/>
      <c r="AS84" s="122"/>
      <c r="AT84" s="122"/>
      <c r="AU84" s="122"/>
      <c r="AV84" s="122"/>
      <c r="AW84" s="122"/>
      <c r="AX84" s="122"/>
      <c r="AY84" s="122"/>
      <c r="AZ84" s="17"/>
      <c r="BA84" s="122"/>
      <c r="BB84" s="17"/>
      <c r="BC84" s="17"/>
      <c r="BD84" s="17"/>
      <c r="BE84" s="17"/>
      <c r="BF84" s="17"/>
      <c r="BG84" s="17"/>
      <c r="BH84" s="17"/>
      <c r="BI84" s="122"/>
      <c r="CE84" s="86"/>
      <c r="CF84" s="87"/>
      <c r="CG84" s="87"/>
      <c r="CH84" s="87"/>
      <c r="CI84" s="87"/>
      <c r="CJ84" s="87"/>
      <c r="CK84" s="87"/>
      <c r="CL84" s="87"/>
      <c r="CM84" s="87"/>
      <c r="CN84" s="87"/>
      <c r="CO84" s="87"/>
      <c r="CP84" s="87"/>
      <c r="CQ84" s="87"/>
      <c r="CR84" s="87"/>
      <c r="CS84" s="87"/>
      <c r="CT84" s="87"/>
      <c r="CU84" s="87"/>
      <c r="CV84" s="87"/>
      <c r="CW84" s="88"/>
    </row>
    <row r="85" spans="1:101">
      <c r="A85" s="129"/>
      <c r="B85" s="17"/>
      <c r="C85" s="122"/>
      <c r="D85" s="17"/>
      <c r="E85" s="90"/>
      <c r="F85" s="17"/>
      <c r="G85" s="6"/>
      <c r="H85" s="17"/>
      <c r="I85" s="90"/>
      <c r="J85" s="17"/>
      <c r="K85" s="130"/>
      <c r="L85" s="17"/>
      <c r="M85" s="122"/>
      <c r="N85" s="17"/>
      <c r="O85" s="90"/>
      <c r="P85" s="17"/>
      <c r="Q85" s="6"/>
      <c r="R85" s="17"/>
      <c r="S85" s="90"/>
      <c r="T85" s="17"/>
      <c r="U85" s="122"/>
      <c r="V85" s="17"/>
      <c r="W85" s="122"/>
      <c r="X85" s="17"/>
      <c r="Y85" s="90"/>
      <c r="Z85" s="17"/>
      <c r="AA85" s="6"/>
      <c r="AB85" s="17"/>
      <c r="AC85" s="90"/>
      <c r="AD85" s="17"/>
      <c r="AE85" s="122"/>
      <c r="AF85" s="17"/>
      <c r="AG85" s="122"/>
      <c r="AH85" s="17"/>
      <c r="AI85" s="90"/>
      <c r="AJ85" s="17"/>
      <c r="AK85" s="6"/>
      <c r="AL85" s="17"/>
      <c r="AM85" s="90"/>
      <c r="AN85" s="17"/>
      <c r="AO85" s="122"/>
      <c r="AP85" s="122"/>
      <c r="AQ85" s="122"/>
      <c r="AR85" s="122"/>
      <c r="AS85" s="122"/>
      <c r="AT85" s="122"/>
      <c r="AU85" s="122"/>
      <c r="AV85" s="122"/>
      <c r="AW85" s="122"/>
      <c r="AX85" s="122"/>
      <c r="AY85" s="122"/>
      <c r="AZ85" s="17"/>
      <c r="BA85" s="122"/>
      <c r="BB85" s="17"/>
      <c r="BC85" s="90"/>
      <c r="BD85" s="17"/>
      <c r="BE85" s="6"/>
      <c r="BF85" s="17"/>
      <c r="BG85" s="90"/>
      <c r="BH85" s="17"/>
      <c r="BI85" s="122"/>
      <c r="CE85" s="92"/>
      <c r="CF85" s="93"/>
      <c r="CG85" s="93"/>
      <c r="CH85" s="93"/>
      <c r="CI85" s="93"/>
      <c r="CJ85" s="93"/>
      <c r="CK85" s="93"/>
      <c r="CL85" s="93"/>
      <c r="CM85" s="93"/>
      <c r="CN85" s="93"/>
      <c r="CO85" s="93"/>
      <c r="CP85" s="93"/>
      <c r="CQ85" s="93"/>
      <c r="CR85" s="93"/>
      <c r="CS85" s="93"/>
      <c r="CT85" s="93"/>
      <c r="CU85" s="93"/>
      <c r="CV85" s="93"/>
      <c r="CW85" s="94"/>
    </row>
    <row r="86" spans="1:101">
      <c r="A86" s="129"/>
      <c r="B86" s="17"/>
      <c r="C86" s="122"/>
      <c r="D86" s="17"/>
      <c r="E86" s="90"/>
      <c r="F86" s="17"/>
      <c r="G86" s="6"/>
      <c r="H86" s="17"/>
      <c r="I86" s="90"/>
      <c r="J86" s="17"/>
      <c r="K86" s="130"/>
      <c r="L86" s="17"/>
      <c r="M86" s="122"/>
      <c r="N86" s="17"/>
      <c r="O86" s="90"/>
      <c r="P86" s="17"/>
      <c r="Q86" s="6"/>
      <c r="R86" s="17"/>
      <c r="S86" s="90"/>
      <c r="T86" s="17"/>
      <c r="U86" s="122"/>
      <c r="V86" s="17"/>
      <c r="W86" s="122"/>
      <c r="X86" s="17"/>
      <c r="Y86" s="90"/>
      <c r="Z86" s="17"/>
      <c r="AA86" s="6"/>
      <c r="AB86" s="17"/>
      <c r="AC86" s="90"/>
      <c r="AD86" s="17"/>
      <c r="AE86" s="122"/>
      <c r="AF86" s="17"/>
      <c r="AG86" s="122"/>
      <c r="AH86" s="17"/>
      <c r="AI86" s="90"/>
      <c r="AJ86" s="17"/>
      <c r="AK86" s="6"/>
      <c r="AL86" s="17"/>
      <c r="AM86" s="90"/>
      <c r="AN86" s="17"/>
      <c r="AO86" s="122"/>
      <c r="AP86" s="122"/>
      <c r="AQ86" s="122"/>
      <c r="AR86" s="122"/>
      <c r="AS86" s="122"/>
      <c r="AT86" s="122"/>
      <c r="AU86" s="122"/>
      <c r="AV86" s="122"/>
      <c r="AW86" s="122"/>
      <c r="AX86" s="122"/>
      <c r="AY86" s="122"/>
      <c r="AZ86" s="17"/>
      <c r="BA86" s="122"/>
      <c r="BB86" s="17"/>
      <c r="BC86" s="90"/>
      <c r="BD86" s="17"/>
      <c r="BE86" s="6"/>
      <c r="BF86" s="17"/>
      <c r="BG86" s="90"/>
      <c r="BH86" s="17"/>
      <c r="BI86" s="122"/>
      <c r="CE86" s="95"/>
      <c r="CF86" s="96"/>
      <c r="CG86" s="96"/>
      <c r="CH86" s="96"/>
      <c r="CI86" s="96"/>
      <c r="CJ86" s="96"/>
      <c r="CK86" s="96"/>
      <c r="CL86" s="96"/>
      <c r="CM86" s="96"/>
      <c r="CN86" s="96"/>
      <c r="CO86" s="96"/>
      <c r="CP86" s="96"/>
      <c r="CQ86" s="96"/>
      <c r="CR86" s="96"/>
      <c r="CS86" s="96"/>
      <c r="CT86" s="96"/>
      <c r="CU86" s="96"/>
      <c r="CV86" s="96"/>
      <c r="CW86" s="97"/>
    </row>
    <row r="87" spans="1:101">
      <c r="A87" s="129"/>
      <c r="B87" s="17"/>
      <c r="C87" s="122"/>
      <c r="D87" s="17"/>
      <c r="E87" s="90"/>
      <c r="F87" s="17"/>
      <c r="G87" s="6"/>
      <c r="H87" s="17"/>
      <c r="I87" s="90"/>
      <c r="J87" s="17"/>
      <c r="K87" s="130"/>
      <c r="L87" s="17"/>
      <c r="M87" s="122"/>
      <c r="N87" s="17"/>
      <c r="O87" s="90"/>
      <c r="P87" s="17"/>
      <c r="Q87" s="6"/>
      <c r="R87" s="17"/>
      <c r="S87" s="90"/>
      <c r="T87" s="17"/>
      <c r="U87" s="122"/>
      <c r="V87" s="17"/>
      <c r="W87" s="122"/>
      <c r="X87" s="17"/>
      <c r="Y87" s="90"/>
      <c r="Z87" s="17"/>
      <c r="AA87" s="6"/>
      <c r="AB87" s="17"/>
      <c r="AC87" s="90"/>
      <c r="AD87" s="17"/>
      <c r="AE87" s="122"/>
      <c r="AF87" s="17"/>
      <c r="AG87" s="122"/>
      <c r="AH87" s="17"/>
      <c r="AI87" s="90"/>
      <c r="AJ87" s="17"/>
      <c r="AK87" s="6"/>
      <c r="AL87" s="17"/>
      <c r="AM87" s="90"/>
      <c r="AN87" s="17"/>
      <c r="AO87" s="122"/>
      <c r="AP87" s="122"/>
      <c r="AQ87" s="122"/>
      <c r="AR87" s="122"/>
      <c r="AS87" s="122"/>
      <c r="AT87" s="122"/>
      <c r="AU87" s="122"/>
      <c r="AV87" s="122"/>
      <c r="AW87" s="122"/>
      <c r="AX87" s="122"/>
      <c r="AY87" s="122"/>
      <c r="AZ87" s="17"/>
      <c r="BA87" s="122"/>
      <c r="BB87" s="17"/>
      <c r="BC87" s="90"/>
      <c r="BD87" s="17"/>
      <c r="BE87" s="6"/>
      <c r="BF87" s="17"/>
      <c r="BG87" s="90"/>
      <c r="BH87" s="17"/>
      <c r="BI87" s="122"/>
      <c r="CE87" s="86"/>
      <c r="CF87" s="87"/>
      <c r="CG87" s="87"/>
      <c r="CH87" s="87"/>
      <c r="CI87" s="87"/>
      <c r="CJ87" s="87"/>
      <c r="CK87" s="87"/>
      <c r="CL87" s="87"/>
      <c r="CM87" s="87"/>
      <c r="CN87" s="87"/>
      <c r="CO87" s="87"/>
      <c r="CP87" s="87"/>
      <c r="CQ87" s="87"/>
      <c r="CR87" s="87"/>
      <c r="CS87" s="87"/>
      <c r="CT87" s="87"/>
      <c r="CU87" s="87"/>
      <c r="CV87" s="87"/>
      <c r="CW87" s="88"/>
    </row>
    <row r="88" spans="1:101">
      <c r="A88" s="129"/>
      <c r="B88" s="17"/>
      <c r="C88" s="122"/>
      <c r="D88" s="17"/>
      <c r="E88" s="17"/>
      <c r="F88" s="17"/>
      <c r="G88" s="17"/>
      <c r="H88" s="17"/>
      <c r="I88" s="17"/>
      <c r="J88" s="17"/>
      <c r="K88" s="130"/>
      <c r="L88" s="17"/>
      <c r="M88" s="122"/>
      <c r="N88" s="17"/>
      <c r="O88" s="17"/>
      <c r="P88" s="17"/>
      <c r="Q88" s="17"/>
      <c r="R88" s="17"/>
      <c r="S88" s="17"/>
      <c r="T88" s="17"/>
      <c r="U88" s="122"/>
      <c r="V88" s="17"/>
      <c r="W88" s="122"/>
      <c r="X88" s="17"/>
      <c r="Y88" s="17"/>
      <c r="Z88" s="17"/>
      <c r="AA88" s="17"/>
      <c r="AB88" s="17"/>
      <c r="AC88" s="17"/>
      <c r="AD88" s="17"/>
      <c r="AE88" s="122"/>
      <c r="AF88" s="17"/>
      <c r="AG88" s="122"/>
      <c r="AH88" s="17"/>
      <c r="AI88" s="17"/>
      <c r="AJ88" s="17"/>
      <c r="AK88" s="17"/>
      <c r="AL88" s="17"/>
      <c r="AM88" s="17"/>
      <c r="AN88" s="17"/>
      <c r="AO88" s="122"/>
      <c r="AP88" s="122"/>
      <c r="AQ88" s="122"/>
      <c r="AR88" s="122"/>
      <c r="AS88" s="122"/>
      <c r="AT88" s="122"/>
      <c r="AU88" s="122"/>
      <c r="AV88" s="122"/>
      <c r="AW88" s="122"/>
      <c r="AX88" s="122"/>
      <c r="AY88" s="122"/>
      <c r="AZ88" s="17"/>
      <c r="BA88" s="122"/>
      <c r="BB88" s="17"/>
      <c r="BC88" s="17"/>
      <c r="BD88" s="17"/>
      <c r="BE88" s="17"/>
      <c r="BF88" s="17"/>
      <c r="BG88" s="17"/>
      <c r="BH88" s="17"/>
      <c r="BI88" s="122"/>
      <c r="CE88" s="92"/>
      <c r="CF88" s="93"/>
      <c r="CG88" s="93"/>
      <c r="CH88" s="93"/>
      <c r="CI88" s="93"/>
      <c r="CJ88" s="93"/>
      <c r="CK88" s="93"/>
      <c r="CL88" s="93"/>
      <c r="CM88" s="93"/>
      <c r="CN88" s="93"/>
      <c r="CO88" s="93"/>
      <c r="CP88" s="93"/>
      <c r="CQ88" s="93"/>
      <c r="CR88" s="93"/>
      <c r="CS88" s="93"/>
      <c r="CT88" s="93"/>
      <c r="CU88" s="93"/>
      <c r="CV88" s="93"/>
      <c r="CW88" s="94"/>
    </row>
    <row r="89" spans="1:101">
      <c r="A89" s="129"/>
      <c r="B89" s="17"/>
      <c r="C89" s="17"/>
      <c r="D89" s="17"/>
      <c r="E89" s="17"/>
      <c r="F89" s="17"/>
      <c r="G89" s="17"/>
      <c r="H89" s="17"/>
      <c r="I89" s="17"/>
      <c r="J89" s="17"/>
      <c r="K89" s="120"/>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CE89" s="95"/>
      <c r="CF89" s="96"/>
      <c r="CG89" s="96"/>
      <c r="CH89" s="96"/>
      <c r="CI89" s="96"/>
      <c r="CJ89" s="96"/>
      <c r="CK89" s="96"/>
      <c r="CL89" s="96"/>
      <c r="CM89" s="96"/>
      <c r="CN89" s="96"/>
      <c r="CO89" s="96"/>
      <c r="CP89" s="96"/>
      <c r="CQ89" s="96"/>
      <c r="CR89" s="96"/>
      <c r="CS89" s="96"/>
      <c r="CT89" s="96"/>
      <c r="CU89" s="96"/>
      <c r="CV89" s="96"/>
      <c r="CW89" s="97"/>
    </row>
    <row r="90" spans="1:101">
      <c r="A90" s="129"/>
      <c r="B90" s="17"/>
      <c r="C90" s="17"/>
      <c r="D90" s="17"/>
      <c r="E90" s="17"/>
      <c r="F90" s="17"/>
      <c r="G90" s="17"/>
      <c r="H90" s="17"/>
      <c r="I90" s="17"/>
      <c r="J90" s="17"/>
      <c r="K90" s="120"/>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CE90" s="86"/>
      <c r="CF90" s="87"/>
      <c r="CG90" s="87"/>
      <c r="CH90" s="87"/>
      <c r="CI90" s="87"/>
      <c r="CJ90" s="87"/>
      <c r="CK90" s="87"/>
      <c r="CL90" s="87"/>
      <c r="CM90" s="87"/>
      <c r="CN90" s="87"/>
      <c r="CO90" s="87"/>
      <c r="CP90" s="87"/>
      <c r="CQ90" s="87"/>
      <c r="CR90" s="87"/>
      <c r="CS90" s="87"/>
      <c r="CT90" s="87"/>
      <c r="CU90" s="87"/>
      <c r="CV90" s="87"/>
      <c r="CW90" s="88"/>
    </row>
    <row r="91" spans="1:101">
      <c r="A91" s="129"/>
      <c r="B91" s="17"/>
      <c r="C91" s="17"/>
      <c r="D91" s="17"/>
      <c r="E91" s="17"/>
      <c r="F91" s="17"/>
      <c r="G91" s="17"/>
      <c r="H91" s="17"/>
      <c r="I91" s="17"/>
      <c r="J91" s="17"/>
      <c r="K91" s="120"/>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CE91" s="92"/>
      <c r="CF91" s="93"/>
      <c r="CG91" s="93"/>
      <c r="CH91" s="93"/>
      <c r="CI91" s="93"/>
      <c r="CJ91" s="93"/>
      <c r="CK91" s="93"/>
      <c r="CL91" s="93"/>
      <c r="CM91" s="93"/>
      <c r="CN91" s="93"/>
      <c r="CO91" s="93"/>
      <c r="CP91" s="93"/>
      <c r="CQ91" s="93"/>
      <c r="CR91" s="93"/>
      <c r="CS91" s="93"/>
      <c r="CT91" s="93"/>
      <c r="CU91" s="93"/>
      <c r="CV91" s="93"/>
      <c r="CW91" s="94"/>
    </row>
    <row r="92" spans="1:101">
      <c r="CE92" s="95"/>
      <c r="CF92" s="96"/>
      <c r="CG92" s="96"/>
      <c r="CH92" s="96"/>
      <c r="CI92" s="96"/>
      <c r="CJ92" s="96"/>
      <c r="CK92" s="96"/>
      <c r="CL92" s="96"/>
      <c r="CM92" s="96"/>
      <c r="CN92" s="96"/>
      <c r="CO92" s="96"/>
      <c r="CP92" s="96"/>
      <c r="CQ92" s="96"/>
      <c r="CR92" s="96"/>
      <c r="CS92" s="96"/>
      <c r="CT92" s="96"/>
      <c r="CU92" s="96"/>
      <c r="CV92" s="96"/>
      <c r="CW92" s="97"/>
    </row>
    <row r="93" spans="1:101">
      <c r="CE93" s="86"/>
      <c r="CF93" s="87"/>
      <c r="CG93" s="87"/>
      <c r="CH93" s="87"/>
      <c r="CI93" s="87"/>
      <c r="CJ93" s="87"/>
      <c r="CK93" s="87"/>
      <c r="CL93" s="87"/>
      <c r="CM93" s="87"/>
      <c r="CN93" s="87"/>
      <c r="CO93" s="87"/>
      <c r="CP93" s="87"/>
      <c r="CQ93" s="87"/>
      <c r="CR93" s="87"/>
      <c r="CS93" s="87"/>
      <c r="CT93" s="87"/>
      <c r="CU93" s="87"/>
      <c r="CV93" s="87"/>
      <c r="CW93" s="88"/>
    </row>
    <row r="94" spans="1:101">
      <c r="CE94" s="92"/>
      <c r="CF94" s="93"/>
      <c r="CG94" s="93"/>
      <c r="CH94" s="93"/>
      <c r="CI94" s="93"/>
      <c r="CJ94" s="93"/>
      <c r="CK94" s="93"/>
      <c r="CL94" s="93"/>
      <c r="CM94" s="93"/>
      <c r="CN94" s="93"/>
      <c r="CO94" s="93"/>
      <c r="CP94" s="93"/>
      <c r="CQ94" s="93"/>
      <c r="CR94" s="93"/>
      <c r="CS94" s="93"/>
      <c r="CT94" s="93"/>
      <c r="CU94" s="93"/>
      <c r="CV94" s="93"/>
      <c r="CW94" s="94"/>
    </row>
    <row r="95" spans="1:101">
      <c r="CE95" s="95"/>
      <c r="CF95" s="96"/>
      <c r="CG95" s="96"/>
      <c r="CH95" s="96"/>
      <c r="CI95" s="96"/>
      <c r="CJ95" s="96"/>
      <c r="CK95" s="96"/>
      <c r="CL95" s="96"/>
      <c r="CM95" s="96"/>
      <c r="CN95" s="96"/>
      <c r="CO95" s="96"/>
      <c r="CP95" s="96"/>
      <c r="CQ95" s="96"/>
      <c r="CR95" s="96"/>
      <c r="CS95" s="96"/>
      <c r="CT95" s="96"/>
      <c r="CU95" s="96"/>
      <c r="CV95" s="96"/>
      <c r="CW95" s="97"/>
    </row>
    <row r="96" spans="1:101">
      <c r="CF96" s="129"/>
    </row>
    <row r="99" spans="84:84">
      <c r="CF99" s="129"/>
    </row>
    <row r="102" spans="84:84">
      <c r="CF102" s="129"/>
    </row>
    <row r="105" spans="84:84">
      <c r="CF105" s="129"/>
    </row>
  </sheetData>
  <mergeCells count="211">
    <mergeCell ref="AX76:AX78"/>
    <mergeCell ref="AY75:AY78"/>
    <mergeCell ref="D76:D78"/>
    <mergeCell ref="J76:J78"/>
    <mergeCell ref="N76:N78"/>
    <mergeCell ref="T76:T78"/>
    <mergeCell ref="X76:X78"/>
    <mergeCell ref="AD76:AD78"/>
    <mergeCell ref="AH76:AH78"/>
    <mergeCell ref="AN76:AN78"/>
    <mergeCell ref="AR76:AR78"/>
    <mergeCell ref="K75:K78"/>
    <mergeCell ref="W75:W78"/>
    <mergeCell ref="AE75:AE78"/>
    <mergeCell ref="AG75:AG78"/>
    <mergeCell ref="AO75:AO78"/>
    <mergeCell ref="AQ75:AQ78"/>
    <mergeCell ref="AN66:AN68"/>
    <mergeCell ref="AR66:AR68"/>
    <mergeCell ref="AX66:AX68"/>
    <mergeCell ref="A74:A83"/>
    <mergeCell ref="B74:B83"/>
    <mergeCell ref="L74:L83"/>
    <mergeCell ref="V74:V83"/>
    <mergeCell ref="AF74:AF83"/>
    <mergeCell ref="AP74:AP83"/>
    <mergeCell ref="C75:C78"/>
    <mergeCell ref="AO65:AO68"/>
    <mergeCell ref="AQ65:AQ68"/>
    <mergeCell ref="AY65:AY68"/>
    <mergeCell ref="D66:D68"/>
    <mergeCell ref="J66:J68"/>
    <mergeCell ref="N66:N68"/>
    <mergeCell ref="T66:T68"/>
    <mergeCell ref="X66:X68"/>
    <mergeCell ref="AD66:AD68"/>
    <mergeCell ref="AH66:AH68"/>
    <mergeCell ref="K65:K68"/>
    <mergeCell ref="M65:M68"/>
    <mergeCell ref="U65:U68"/>
    <mergeCell ref="W65:W68"/>
    <mergeCell ref="AE65:AE68"/>
    <mergeCell ref="AG65:AG68"/>
    <mergeCell ref="AN56:AN58"/>
    <mergeCell ref="AR56:AR58"/>
    <mergeCell ref="AX56:AX58"/>
    <mergeCell ref="A64:A73"/>
    <mergeCell ref="B64:B73"/>
    <mergeCell ref="L64:L73"/>
    <mergeCell ref="V64:V73"/>
    <mergeCell ref="AF64:AF73"/>
    <mergeCell ref="AP64:AP73"/>
    <mergeCell ref="C65:C68"/>
    <mergeCell ref="AO55:AO58"/>
    <mergeCell ref="AQ55:AQ58"/>
    <mergeCell ref="AY55:AY58"/>
    <mergeCell ref="D56:D58"/>
    <mergeCell ref="J56:J58"/>
    <mergeCell ref="N56:N58"/>
    <mergeCell ref="T56:T58"/>
    <mergeCell ref="X56:X58"/>
    <mergeCell ref="AD56:AD58"/>
    <mergeCell ref="AH56:AH58"/>
    <mergeCell ref="V54:V63"/>
    <mergeCell ref="AF54:AF63"/>
    <mergeCell ref="AP54:AP63"/>
    <mergeCell ref="C55:C58"/>
    <mergeCell ref="K55:K58"/>
    <mergeCell ref="M55:M58"/>
    <mergeCell ref="U55:U58"/>
    <mergeCell ref="W55:W58"/>
    <mergeCell ref="AE55:AE58"/>
    <mergeCell ref="AG55:AG58"/>
    <mergeCell ref="U45:U48"/>
    <mergeCell ref="D46:D48"/>
    <mergeCell ref="J46:J48"/>
    <mergeCell ref="N46:N48"/>
    <mergeCell ref="T46:T48"/>
    <mergeCell ref="A54:A63"/>
    <mergeCell ref="B54:B63"/>
    <mergeCell ref="L54:L63"/>
    <mergeCell ref="AR36:AR38"/>
    <mergeCell ref="AX36:AX38"/>
    <mergeCell ref="BB36:BB38"/>
    <mergeCell ref="BH36:BH38"/>
    <mergeCell ref="A44:A53"/>
    <mergeCell ref="B44:B53"/>
    <mergeCell ref="L44:L53"/>
    <mergeCell ref="C45:C48"/>
    <mergeCell ref="K45:K48"/>
    <mergeCell ref="M45:M48"/>
    <mergeCell ref="AY35:AY38"/>
    <mergeCell ref="BA35:BA38"/>
    <mergeCell ref="BI35:BI38"/>
    <mergeCell ref="D36:D38"/>
    <mergeCell ref="J36:J38"/>
    <mergeCell ref="N36:N38"/>
    <mergeCell ref="T36:T38"/>
    <mergeCell ref="X36:X38"/>
    <mergeCell ref="AD36:AD38"/>
    <mergeCell ref="AH36:AH38"/>
    <mergeCell ref="AZ34:AZ43"/>
    <mergeCell ref="C35:C38"/>
    <mergeCell ref="K35:K38"/>
    <mergeCell ref="M35:M38"/>
    <mergeCell ref="U35:U38"/>
    <mergeCell ref="W35:W38"/>
    <mergeCell ref="AE35:AE38"/>
    <mergeCell ref="AG35:AG38"/>
    <mergeCell ref="AO35:AO38"/>
    <mergeCell ref="AQ35:AQ38"/>
    <mergeCell ref="A34:A43"/>
    <mergeCell ref="B34:B43"/>
    <mergeCell ref="L34:L43"/>
    <mergeCell ref="V34:V43"/>
    <mergeCell ref="AF34:AF43"/>
    <mergeCell ref="AP34:AP43"/>
    <mergeCell ref="AN36:AN38"/>
    <mergeCell ref="AH26:AH28"/>
    <mergeCell ref="AN26:AN28"/>
    <mergeCell ref="AR26:AR28"/>
    <mergeCell ref="AX26:AX28"/>
    <mergeCell ref="BB26:BB28"/>
    <mergeCell ref="BH26:BH28"/>
    <mergeCell ref="AQ25:AQ28"/>
    <mergeCell ref="AY25:AY28"/>
    <mergeCell ref="BA25:BA28"/>
    <mergeCell ref="BI25:BI28"/>
    <mergeCell ref="D26:D28"/>
    <mergeCell ref="J26:J28"/>
    <mergeCell ref="N26:N28"/>
    <mergeCell ref="T26:T28"/>
    <mergeCell ref="X26:X28"/>
    <mergeCell ref="AD26:AD28"/>
    <mergeCell ref="AP24:AP33"/>
    <mergeCell ref="AZ24:AZ33"/>
    <mergeCell ref="C25:C28"/>
    <mergeCell ref="K25:K28"/>
    <mergeCell ref="M25:M28"/>
    <mergeCell ref="U25:U28"/>
    <mergeCell ref="W25:W28"/>
    <mergeCell ref="AE25:AE28"/>
    <mergeCell ref="AG25:AG28"/>
    <mergeCell ref="AO25:AO28"/>
    <mergeCell ref="AN16:AN18"/>
    <mergeCell ref="AR16:AR18"/>
    <mergeCell ref="AX16:AX18"/>
    <mergeCell ref="BB16:BB18"/>
    <mergeCell ref="BH16:BH18"/>
    <mergeCell ref="A24:A33"/>
    <mergeCell ref="B24:B33"/>
    <mergeCell ref="L24:L33"/>
    <mergeCell ref="V24:V33"/>
    <mergeCell ref="AF24:AF33"/>
    <mergeCell ref="AY15:AY18"/>
    <mergeCell ref="BA15:BA18"/>
    <mergeCell ref="BI15:BI18"/>
    <mergeCell ref="D16:D18"/>
    <mergeCell ref="J16:J18"/>
    <mergeCell ref="N16:N18"/>
    <mergeCell ref="T16:T18"/>
    <mergeCell ref="X16:X18"/>
    <mergeCell ref="AD16:AD18"/>
    <mergeCell ref="AH16:AH18"/>
    <mergeCell ref="AZ14:AZ23"/>
    <mergeCell ref="C15:C18"/>
    <mergeCell ref="K15:K18"/>
    <mergeCell ref="M15:M18"/>
    <mergeCell ref="U15:U18"/>
    <mergeCell ref="W15:W18"/>
    <mergeCell ref="AE15:AE18"/>
    <mergeCell ref="AG15:AG18"/>
    <mergeCell ref="AO15:AO18"/>
    <mergeCell ref="AQ15:AQ18"/>
    <mergeCell ref="AR6:AR8"/>
    <mergeCell ref="AX6:AX8"/>
    <mergeCell ref="BB6:BB8"/>
    <mergeCell ref="BH6:BH8"/>
    <mergeCell ref="A14:A23"/>
    <mergeCell ref="B14:B23"/>
    <mergeCell ref="L14:L23"/>
    <mergeCell ref="V14:V23"/>
    <mergeCell ref="AF14:AF23"/>
    <mergeCell ref="AP14:AP23"/>
    <mergeCell ref="AY5:AY8"/>
    <mergeCell ref="BA5:BA8"/>
    <mergeCell ref="BI5:BI8"/>
    <mergeCell ref="D6:D8"/>
    <mergeCell ref="J6:J8"/>
    <mergeCell ref="N6:N8"/>
    <mergeCell ref="T6:T8"/>
    <mergeCell ref="X6:X8"/>
    <mergeCell ref="AD6:AD8"/>
    <mergeCell ref="AH6:AH8"/>
    <mergeCell ref="AZ4:AZ13"/>
    <mergeCell ref="C5:C8"/>
    <mergeCell ref="K5:K8"/>
    <mergeCell ref="M5:M8"/>
    <mergeCell ref="U5:U8"/>
    <mergeCell ref="W5:W8"/>
    <mergeCell ref="AE5:AE8"/>
    <mergeCell ref="AG5:AG8"/>
    <mergeCell ref="AO5:AO8"/>
    <mergeCell ref="AQ5:AQ8"/>
    <mergeCell ref="A4:A13"/>
    <mergeCell ref="B4:B13"/>
    <mergeCell ref="L4:L13"/>
    <mergeCell ref="V4:V13"/>
    <mergeCell ref="AF4:AF13"/>
    <mergeCell ref="AP4:AP13"/>
    <mergeCell ref="AN6:AN8"/>
  </mergeCells>
  <phoneticPr fontId="2"/>
  <conditionalFormatting sqref="D5 D15 BB84 D35 D55 D65 N45 D84 N5 N15 D25 N35 N55 N65 N75 N84 X5 X15 X25 X35 X55 X65 X75 X84 AH5 AH15 AH25 AH35 AH55 AH65 AH75 AH84 BB5 BB15 BB25 BB35 BB55 BB65 BB75 N25 D45 D75 AR5 AR15 AR25 AR35 AR55 AR65 AR75">
    <cfRule type="expression" dxfId="1" priority="2" stopIfTrue="1">
      <formula>#REF!=""</formula>
    </cfRule>
  </conditionalFormatting>
  <conditionalFormatting sqref="D10:D13 D20:D23 D30:D33 D40:D43 D50:D53 N10:N13 N20:N23 N30:N33 N40:N43 N50:N53 X10:X13 X20:X23 X30:X33 X40:X43 AH10:AH13 AH20:AH23 AH30:AH33 AH40:AH43 BB10:BB13 BB20:BB23 BB30:BB33 BB40:BB43 AH60:AH63 AH70:AH73 AH80:AH83 X60:X63 X70:X73 X80:X83 N80:N83 N70:N73 N60:N63 D80:D83 D70:D73 D60:D63 AR10:AR13 AR20:AR23 AR30:AR33 AR40:AR43 AR60:AR63 AR70:AR73 AR80:AR83">
    <cfRule type="cellIs" dxfId="0" priority="1" stopIfTrue="1" operator="equal">
      <formula>0</formula>
    </cfRule>
  </conditionalFormatting>
  <pageMargins left="0.47244094488188981" right="0.55118110236220474" top="0.62992125984251968" bottom="0.47244094488188981" header="0.51181102362204722" footer="0.51181102362204722"/>
  <pageSetup paperSize="9" scale="87" fitToHeight="2" orientation="landscape" horizontalDpi="4294967293" verticalDpi="4294967293" r:id="rId1"/>
  <headerFooter alignWithMargins="0"/>
  <rowBreaks count="1" manualBreakCount="1">
    <brk id="53" max="40" man="1"/>
  </rowBreaks>
  <colBreaks count="1" manualBreakCount="1">
    <brk id="41" max="8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24</vt:i4>
      </vt:variant>
    </vt:vector>
  </HeadingPairs>
  <TitlesOfParts>
    <vt:vector size="26" baseType="lpstr">
      <vt:lpstr>組合せ</vt:lpstr>
      <vt:lpstr>本部記録</vt:lpstr>
      <vt:lpstr>dan</vt:lpstr>
      <vt:lpstr>danteam</vt:lpstr>
      <vt:lpstr>jo</vt:lpstr>
      <vt:lpstr>joteam</vt:lpstr>
      <vt:lpstr>組合せ!Print_Area</vt:lpstr>
      <vt:lpstr>本部記録!Print_Area</vt:lpstr>
      <vt:lpstr>本部記録!コート</vt:lpstr>
      <vt:lpstr>本部記録!試合順</vt:lpstr>
      <vt:lpstr>女子</vt:lpstr>
      <vt:lpstr>本部記録!女子ゲーム</vt:lpstr>
      <vt:lpstr>本部記録!女子コート</vt:lpstr>
      <vt:lpstr>本部記録!女子記録</vt:lpstr>
      <vt:lpstr>本部記録!女子記録タイトル</vt:lpstr>
      <vt:lpstr>本部記録!女子試合順</vt:lpstr>
      <vt:lpstr>女子代表</vt:lpstr>
      <vt:lpstr>女子本部</vt:lpstr>
      <vt:lpstr>大会名</vt:lpstr>
      <vt:lpstr>男子</vt:lpstr>
      <vt:lpstr>本部記録!男子ゲーム</vt:lpstr>
      <vt:lpstr>本部記録!男子記録</vt:lpstr>
      <vt:lpstr>本部記録!男子記録タイトル</vt:lpstr>
      <vt:lpstr>男子組</vt:lpstr>
      <vt:lpstr>男子代表</vt:lpstr>
      <vt:lpstr>本部記録!本部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中体連</cp:lastModifiedBy>
  <dcterms:created xsi:type="dcterms:W3CDTF">2016-08-12T06:48:32Z</dcterms:created>
  <dcterms:modified xsi:type="dcterms:W3CDTF">2016-08-12T06:53:20Z</dcterms:modified>
</cp:coreProperties>
</file>